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3880" windowHeight="16740" activeTab="0"/>
  </bookViews>
  <sheets>
    <sheet name="T164T245 Cumulative  template" sheetId="1" r:id="rId1"/>
    <sheet name="T164T245 Non-Cum. template" sheetId="2" r:id="rId2"/>
    <sheet name="T164T245 form" sheetId="3" r:id="rId3"/>
    <sheet name="Stability Correlation Ratios" sheetId="4" r:id="rId4"/>
  </sheets>
  <definedNames>
    <definedName name="Extraction" localSheetId="2">'T164T245 form'!$A$1:$J$55</definedName>
    <definedName name="Extraction" localSheetId="1">'T164T245 Non-Cum. template'!$A$1:$J$55</definedName>
    <definedName name="Extraction">'T164T245 Cumulative  template'!$A$1:$J$55</definedName>
    <definedName name="Marshall" localSheetId="2">'T164T245 form'!$A$56:$J$64</definedName>
    <definedName name="Marshall" localSheetId="1">'T164T245 Non-Cum. template'!$A$56:$J$64</definedName>
    <definedName name="Marshall">'T164T245 Cumulative  template'!$A$56:$J$64</definedName>
    <definedName name="_xlnm.Print_Area" localSheetId="0">'T164T245 Cumulative  template'!$A$1:$J$61</definedName>
    <definedName name="_xlnm.Print_Area" localSheetId="2">'T164T245 form'!$A$1:$J$61</definedName>
    <definedName name="_xlnm.Print_Area" localSheetId="1">'T164T245 Non-Cum. template'!$A$1:$J$61</definedName>
  </definedNames>
  <calcPr fullCalcOnLoad="1" fullPrecision="0"/>
</workbook>
</file>

<file path=xl/sharedStrings.xml><?xml version="1.0" encoding="utf-8"?>
<sst xmlns="http://schemas.openxmlformats.org/spreadsheetml/2006/main" count="498" uniqueCount="166">
  <si>
    <r>
      <t>G</t>
    </r>
    <r>
      <rPr>
        <b/>
        <vertAlign val="subscript"/>
        <sz val="12"/>
        <color indexed="10"/>
        <rFont val="Arial Narrow"/>
        <family val="0"/>
      </rPr>
      <t>mb</t>
    </r>
  </si>
  <si>
    <r>
      <t>G</t>
    </r>
    <r>
      <rPr>
        <vertAlign val="subscript"/>
        <sz val="12"/>
        <rFont val="Arial Narrow"/>
        <family val="2"/>
      </rPr>
      <t>sb</t>
    </r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</si>
  <si>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</si>
  <si>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</si>
  <si>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</si>
  <si>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</si>
  <si>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</si>
  <si>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</si>
  <si>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</si>
  <si>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</si>
  <si>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</si>
  <si>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 </t>
  </si>
  <si>
    <t>Dial Reading</t>
  </si>
  <si>
    <t>Corr. Factor</t>
  </si>
  <si>
    <t>Corr. Stability</t>
  </si>
  <si>
    <t>Maximum Specific Gravity of HMA (T 209)</t>
  </si>
  <si>
    <t>Stability Correlation Ratios, Adapted from AASHTO T 245, Table 1</t>
  </si>
  <si>
    <t>Data for table obtained from NETTCP HMA Plant Technician Manual, Version 3.0, Page IV-31</t>
  </si>
  <si>
    <r>
      <t>Volume of Specimen, cm</t>
    </r>
    <r>
      <rPr>
        <b/>
        <vertAlign val="superscript"/>
        <sz val="12"/>
        <rFont val="Arial"/>
        <family val="2"/>
      </rPr>
      <t>3</t>
    </r>
  </si>
  <si>
    <t>Correction Ratio</t>
  </si>
  <si>
    <t>error</t>
  </si>
  <si>
    <t>Water Mass (C): (A - B)</t>
  </si>
  <si>
    <r>
      <t>Fines on Filter (W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f): (Ff - Fi)</t>
    </r>
  </si>
  <si>
    <r>
      <t>Ash Correction (W</t>
    </r>
    <r>
      <rPr>
        <vertAlign val="subscript"/>
        <sz val="12"/>
        <rFont val="Arial Narrow"/>
        <family val="2"/>
      </rPr>
      <t>4</t>
    </r>
    <r>
      <rPr>
        <sz val="12"/>
        <rFont val="Arial Narrow"/>
        <family val="0"/>
      </rPr>
      <t>a):</t>
    </r>
  </si>
  <si>
    <r>
      <t>(</t>
    </r>
    <r>
      <rPr>
        <sz val="12"/>
        <color indexed="12"/>
        <rFont val="Arial Narrow"/>
        <family val="0"/>
      </rPr>
      <t>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f + 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a)</t>
    </r>
  </si>
  <si>
    <r>
      <t>(W</t>
    </r>
    <r>
      <rPr>
        <vertAlign val="subscript"/>
        <sz val="12"/>
        <color indexed="12"/>
        <rFont val="Arial Narrow"/>
        <family val="2"/>
      </rPr>
      <t>1</t>
    </r>
    <r>
      <rPr>
        <sz val="12"/>
        <color indexed="12"/>
        <rFont val="Arial Narrow"/>
        <family val="0"/>
      </rPr>
      <t xml:space="preserve"> - (W</t>
    </r>
    <r>
      <rPr>
        <vertAlign val="subscript"/>
        <sz val="12"/>
        <color indexed="12"/>
        <rFont val="Arial Narrow"/>
        <family val="2"/>
      </rPr>
      <t>3</t>
    </r>
    <r>
      <rPr>
        <sz val="12"/>
        <color indexed="12"/>
        <rFont val="Arial Narrow"/>
        <family val="0"/>
      </rPr>
      <t xml:space="preserve"> + 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))</t>
    </r>
  </si>
  <si>
    <r>
      <t>Extracted Agg. (W</t>
    </r>
    <r>
      <rPr>
        <vertAlign val="subscript"/>
        <sz val="12"/>
        <color indexed="12"/>
        <rFont val="Arial Narrow"/>
        <family val="2"/>
      </rPr>
      <t xml:space="preserve">3 </t>
    </r>
    <r>
      <rPr>
        <sz val="12"/>
        <color indexed="12"/>
        <rFont val="Arial Narrow"/>
        <family val="0"/>
      </rPr>
      <t>): (W</t>
    </r>
    <r>
      <rPr>
        <vertAlign val="subscript"/>
        <sz val="12"/>
        <color indexed="12"/>
        <rFont val="Arial Narrow"/>
        <family val="2"/>
      </rPr>
      <t>3</t>
    </r>
    <r>
      <rPr>
        <sz val="12"/>
        <color indexed="12"/>
        <rFont val="Arial Narrow"/>
        <family val="0"/>
      </rPr>
      <t>p-P):</t>
    </r>
  </si>
  <si>
    <r>
      <t>Total Agg. Mass: (W</t>
    </r>
    <r>
      <rPr>
        <vertAlign val="subscript"/>
        <sz val="12"/>
        <color indexed="12"/>
        <rFont val="Arial Narrow"/>
        <family val="2"/>
      </rPr>
      <t>3</t>
    </r>
    <r>
      <rPr>
        <sz val="12"/>
        <color indexed="12"/>
        <rFont val="Arial Narrow"/>
        <family val="0"/>
      </rPr>
      <t xml:space="preserve"> + 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)</t>
    </r>
  </si>
  <si>
    <t>Bulk Specific Gravity of Compacted HMA (T 166)</t>
  </si>
  <si>
    <t>HMA Marshall Stability and Flow (T 245)</t>
  </si>
  <si>
    <t>HMA Asphalt Content, Gradation &amp; Marshall Volumetrics Test Report (T 110, T 164, T 30, T 166, T 209, T 245)</t>
  </si>
  <si>
    <t>Volumetric Analysis</t>
  </si>
  <si>
    <t>Sieve, in. (mm)</t>
  </si>
  <si>
    <t>1 1/2 (37.5)</t>
  </si>
  <si>
    <t>1 1/2 (37.5)</t>
  </si>
  <si>
    <t>1 (25)</t>
  </si>
  <si>
    <t>1 (25)</t>
  </si>
  <si>
    <t>3/4 (19)</t>
  </si>
  <si>
    <t>3/4 (19)</t>
  </si>
  <si>
    <t>1/2 (12.5)</t>
  </si>
  <si>
    <t>1/2 (12.5)</t>
  </si>
  <si>
    <t>3/8 (9.5)</t>
  </si>
  <si>
    <t>3/8 (9.5)</t>
  </si>
  <si>
    <t>#4 (4.75)</t>
  </si>
  <si>
    <t>#4 (4.75)</t>
  </si>
  <si>
    <t>#8 (2.36)</t>
  </si>
  <si>
    <t>#8 (2.36)</t>
  </si>
  <si>
    <t>#16 (1.18)</t>
  </si>
  <si>
    <t>#16 (1.18)</t>
  </si>
  <si>
    <t>#30 (600 µm)</t>
  </si>
  <si>
    <t>#30 (600 µm)</t>
  </si>
  <si>
    <t>#50 (300 µm)</t>
  </si>
  <si>
    <t>#50 (300 µm)</t>
  </si>
  <si>
    <t>#100 (150 µm)</t>
  </si>
  <si>
    <t>#100 (150 µm)</t>
  </si>
  <si>
    <t>#200 (75 µm)</t>
  </si>
  <si>
    <t>#200 (75 µm)</t>
  </si>
  <si>
    <t>Sieve, in. (mm)</t>
  </si>
  <si>
    <t>Bowl Method</t>
  </si>
  <si>
    <t>Flask Method</t>
  </si>
  <si>
    <t>(A)</t>
  </si>
  <si>
    <t>Lab/Location:</t>
  </si>
  <si>
    <t>enter</t>
  </si>
  <si>
    <t>Date/Time:</t>
  </si>
  <si>
    <t>Random Sample:</t>
  </si>
  <si>
    <t>Material ID:</t>
  </si>
  <si>
    <t>Project:</t>
  </si>
  <si>
    <t>Lot #:</t>
  </si>
  <si>
    <t>Material #:</t>
  </si>
  <si>
    <t>Contract #:</t>
  </si>
  <si>
    <t>Sublot #:</t>
  </si>
  <si>
    <t>Sample #:</t>
  </si>
  <si>
    <t>QC    A-V    IA    DR    Other</t>
  </si>
  <si>
    <t>Test Results Within Engineering Limits:</t>
  </si>
  <si>
    <t>YES</t>
  </si>
  <si>
    <t>A-V</t>
  </si>
  <si>
    <t>DR</t>
  </si>
  <si>
    <t xml:space="preserve"> </t>
  </si>
  <si>
    <t>Contractor:</t>
  </si>
  <si>
    <t>Sample Location:</t>
  </si>
  <si>
    <t>Date Rec'd #:</t>
  </si>
  <si>
    <t>Station:</t>
  </si>
  <si>
    <t>Sample Type:</t>
  </si>
  <si>
    <t>Pay Item #:</t>
  </si>
  <si>
    <t>Offset:</t>
  </si>
  <si>
    <t>Plant Type:</t>
  </si>
  <si>
    <t>Weather:</t>
  </si>
  <si>
    <t xml:space="preserve">Percent </t>
  </si>
  <si>
    <t>Percent</t>
  </si>
  <si>
    <t xml:space="preserve"> Job Mix </t>
  </si>
  <si>
    <t>+ / -</t>
  </si>
  <si>
    <t>Retained</t>
  </si>
  <si>
    <t>Passing</t>
  </si>
  <si>
    <t>Formula</t>
  </si>
  <si>
    <t>Tolerance</t>
  </si>
  <si>
    <t>Variance</t>
  </si>
  <si>
    <t>PAN</t>
  </si>
  <si>
    <t>TOTAL:</t>
  </si>
  <si>
    <t>Tested by:</t>
  </si>
  <si>
    <t>Date:</t>
  </si>
  <si>
    <t>Reviewed by:</t>
  </si>
  <si>
    <t>Comments:</t>
  </si>
  <si>
    <t>QC</t>
  </si>
  <si>
    <t>IA</t>
  </si>
  <si>
    <t>Yes</t>
  </si>
  <si>
    <t>No</t>
  </si>
  <si>
    <t>Source:</t>
  </si>
  <si>
    <t>Lab Login #:</t>
  </si>
  <si>
    <t>% A.C.:</t>
  </si>
  <si>
    <t>Gmb</t>
  </si>
  <si>
    <t>% Air Voids</t>
  </si>
  <si>
    <t>VMA</t>
  </si>
  <si>
    <t>VFA</t>
  </si>
  <si>
    <t>A = Sample</t>
  </si>
  <si>
    <t>D = Pycn. + H2O</t>
  </si>
  <si>
    <t>E = Pycn. + H2O + A</t>
  </si>
  <si>
    <t>Stability</t>
  </si>
  <si>
    <t>Flow</t>
  </si>
  <si>
    <t>Certification #:</t>
  </si>
  <si>
    <t>Sampled By/Cert. #:</t>
  </si>
  <si>
    <t>Other</t>
  </si>
  <si>
    <t>Moisture Content (T 110)</t>
  </si>
  <si>
    <t>Asphalt Content of HMA by Extraction Method (T  164)</t>
  </si>
  <si>
    <t>Sample Wet Mass (A):</t>
  </si>
  <si>
    <r>
      <t>Initial Sample Mass (W</t>
    </r>
    <r>
      <rPr>
        <vertAlign val="subscript"/>
        <sz val="12"/>
        <rFont val="Arial Narrow"/>
        <family val="2"/>
      </rPr>
      <t>1</t>
    </r>
    <r>
      <rPr>
        <sz val="12"/>
        <rFont val="Arial Narrow"/>
        <family val="0"/>
      </rPr>
      <t>i):</t>
    </r>
  </si>
  <si>
    <r>
      <t>Extracted Agg.+ Pan (W</t>
    </r>
    <r>
      <rPr>
        <vertAlign val="subscript"/>
        <sz val="12"/>
        <rFont val="Arial Narrow"/>
        <family val="2"/>
      </rPr>
      <t>3</t>
    </r>
    <r>
      <rPr>
        <sz val="12"/>
        <rFont val="Arial Narrow"/>
        <family val="0"/>
      </rPr>
      <t>p):</t>
    </r>
  </si>
  <si>
    <t>Sample Dry Mass (B):</t>
  </si>
  <si>
    <r>
      <t>Corrected Sample Mass (W</t>
    </r>
    <r>
      <rPr>
        <vertAlign val="subscript"/>
        <sz val="12"/>
        <color indexed="12"/>
        <rFont val="Arial Narrow"/>
        <family val="2"/>
      </rPr>
      <t>1</t>
    </r>
    <r>
      <rPr>
        <sz val="12"/>
        <color indexed="12"/>
        <rFont val="Arial Narrow"/>
        <family val="0"/>
      </rPr>
      <t>):</t>
    </r>
  </si>
  <si>
    <t>Pan Tare Mass (P):</t>
  </si>
  <si>
    <r>
      <t>(W</t>
    </r>
    <r>
      <rPr>
        <vertAlign val="subscript"/>
        <sz val="12"/>
        <color indexed="12"/>
        <rFont val="Arial Narrow"/>
        <family val="2"/>
      </rPr>
      <t>1</t>
    </r>
    <r>
      <rPr>
        <sz val="12"/>
        <color indexed="12"/>
        <rFont val="Arial Narrow"/>
        <family val="0"/>
      </rPr>
      <t>i / (1+(.01*M)))</t>
    </r>
  </si>
  <si>
    <t>% Moisture (M):</t>
  </si>
  <si>
    <t>Initial Filter Mass (Fi):</t>
  </si>
  <si>
    <t>(100*((A-B)/B))</t>
  </si>
  <si>
    <t>Final Filter Mass (Ff):</t>
  </si>
  <si>
    <t xml:space="preserve">PG Binder Mass (Wpg): </t>
  </si>
  <si>
    <t>Note:</t>
  </si>
  <si>
    <t>Total Ash Correction from Form T111</t>
  </si>
  <si>
    <t>%PG Binder (Pb):</t>
  </si>
  <si>
    <t>HMA Temperature</t>
  </si>
  <si>
    <r>
      <t>Mineral Matter Mass (W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):</t>
    </r>
  </si>
  <si>
    <r>
      <t>((Wpg/W</t>
    </r>
    <r>
      <rPr>
        <vertAlign val="subscript"/>
        <sz val="12"/>
        <color indexed="10"/>
        <rFont val="Arial Narrow"/>
        <family val="0"/>
      </rPr>
      <t>1</t>
    </r>
    <r>
      <rPr>
        <sz val="12"/>
        <color indexed="10"/>
        <rFont val="Arial Narrow"/>
        <family val="2"/>
      </rPr>
      <t>)*100)</t>
    </r>
  </si>
  <si>
    <t xml:space="preserve">Sample Temp, ºC: </t>
  </si>
  <si>
    <t>PG Binder JMF:</t>
  </si>
  <si>
    <t>Mechanical Analysis of Extracted Aggregate (T 30)</t>
  </si>
  <si>
    <t>Mass</t>
  </si>
  <si>
    <t>Specimen #</t>
  </si>
  <si>
    <r>
      <t>Mass in H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0"/>
      </rPr>
      <t>O</t>
    </r>
  </si>
  <si>
    <t>Mass in Air</t>
  </si>
  <si>
    <t>SSD Mass</t>
  </si>
  <si>
    <t>(D)</t>
  </si>
  <si>
    <t>(E)</t>
  </si>
  <si>
    <t>Unit Weight</t>
  </si>
  <si>
    <t>Average:</t>
  </si>
  <si>
    <t>Volume</t>
  </si>
  <si>
    <t>Yes     No</t>
  </si>
  <si>
    <t>Pyc on weigh below</t>
  </si>
  <si>
    <t>Pyc and Sample on Weigh Below</t>
  </si>
  <si>
    <r>
      <t>G</t>
    </r>
    <r>
      <rPr>
        <b/>
        <vertAlign val="subscript"/>
        <sz val="12"/>
        <color indexed="10"/>
        <rFont val="Arial"/>
        <family val="0"/>
      </rPr>
      <t>mm</t>
    </r>
  </si>
  <si>
    <t xml:space="preserve"> </t>
  </si>
  <si>
    <t xml:space="preserve"> </t>
  </si>
  <si>
    <r>
      <t>G</t>
    </r>
    <r>
      <rPr>
        <vertAlign val="subscript"/>
        <sz val="12"/>
        <rFont val="Arial Narrow"/>
        <family val="2"/>
      </rPr>
      <t>sb</t>
    </r>
  </si>
  <si>
    <t>Moisture Content (T 329)</t>
  </si>
  <si>
    <t>Test Results Within Engineering Limits:</t>
  </si>
  <si>
    <t>YES</t>
  </si>
  <si>
    <t>NO</t>
  </si>
  <si>
    <t>HMA Asphalt Content, Gradation &amp; Marshall Volumetrics Test Report (T 329, T 164, T 30, T 166, T 209, T 245)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</si>
</sst>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_)"/>
    <numFmt numFmtId="170" formatCode="0.0"/>
    <numFmt numFmtId="171" formatCode="m/d"/>
    <numFmt numFmtId="172" formatCode="0.0_)"/>
    <numFmt numFmtId="173" formatCode="0.000_)"/>
    <numFmt numFmtId="174" formatCode="_(* #,##0.000_);_(* \(#,##0.000\);_(* &quot;-&quot;??_);_(@_)"/>
    <numFmt numFmtId="175" formatCode="0.000"/>
    <numFmt numFmtId="176" formatCode="m/d\ \ h:mm\ a/p"/>
    <numFmt numFmtId="177" formatCode="0.0000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0.0000_)"/>
    <numFmt numFmtId="183" formatCode="_(* #,##0.0000_);_(* \(#,##0.0000\);_(* &quot;-&quot;??_);_(@_)"/>
    <numFmt numFmtId="184" formatCode="0.00000_)"/>
    <numFmt numFmtId="185" formatCode="0.000000_)"/>
    <numFmt numFmtId="186" formatCode="0.0000000_)"/>
    <numFmt numFmtId="187" formatCode="0.00000000_)"/>
    <numFmt numFmtId="188" formatCode="0.000000000_)"/>
    <numFmt numFmtId="189" formatCode="m/d\ \ h:mm\ "/>
    <numFmt numFmtId="190" formatCode="0.0%"/>
    <numFmt numFmtId="191" formatCode="0.0000000000"/>
    <numFmt numFmtId="192" formatCode="0.000000000"/>
    <numFmt numFmtId="193" formatCode="0.00000000"/>
    <numFmt numFmtId="194" formatCode="0.00000000000"/>
    <numFmt numFmtId="195" formatCode=".000"/>
    <numFmt numFmtId="196" formatCode="m/d\ \ h:mm\ AM/PM"/>
    <numFmt numFmtId="197" formatCode="m/d/yy\ \ h:mm\ AM/PM"/>
    <numFmt numFmtId="198" formatCode="m/d/yy\ \ h:mm\ a/p"/>
    <numFmt numFmtId="199" formatCode="m/d\ \ hh:mm\ "/>
    <numFmt numFmtId="200" formatCode="m/d/yy\ \ hh:mm\ "/>
    <numFmt numFmtId="201" formatCode="0000"/>
    <numFmt numFmtId="202" formatCode="0.0,;;"/>
    <numFmt numFmtId="203" formatCode=";;"/>
    <numFmt numFmtId="204" formatCode="0.00"/>
    <numFmt numFmtId="205" formatCode="General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2"/>
      <color indexed="12"/>
      <name val="Arial Narrow"/>
      <family val="0"/>
    </font>
    <font>
      <sz val="12"/>
      <color indexed="8"/>
      <name val="Arial Narrow"/>
      <family val="0"/>
    </font>
    <font>
      <sz val="12"/>
      <name val="Arial Narrow"/>
      <family val="0"/>
    </font>
    <font>
      <sz val="10"/>
      <color indexed="12"/>
      <name val="Arial"/>
      <family val="0"/>
    </font>
    <font>
      <sz val="11"/>
      <name val="Arial Narrow"/>
      <family val="2"/>
    </font>
    <font>
      <b/>
      <sz val="16"/>
      <name val="Arial"/>
      <family val="0"/>
    </font>
    <font>
      <sz val="12"/>
      <name val="Arial"/>
      <family val="0"/>
    </font>
    <font>
      <sz val="12"/>
      <color indexed="10"/>
      <name val="Arial Narrow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0"/>
    </font>
    <font>
      <b/>
      <sz val="10"/>
      <name val="Arial Narrow"/>
      <family val="2"/>
    </font>
    <font>
      <b/>
      <sz val="12"/>
      <name val="Arial Rounded MT Bold"/>
      <family val="2"/>
    </font>
    <font>
      <sz val="8"/>
      <name val="Tahoma"/>
      <family val="2"/>
    </font>
    <font>
      <b/>
      <sz val="12"/>
      <name val="Arial Narrow"/>
      <family val="0"/>
    </font>
    <font>
      <b/>
      <sz val="12"/>
      <color indexed="10"/>
      <name val="Arial Narrow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0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vertAlign val="subscript"/>
      <sz val="12"/>
      <name val="Arial Narrow"/>
      <family val="2"/>
    </font>
    <font>
      <vertAlign val="subscript"/>
      <sz val="12"/>
      <color indexed="12"/>
      <name val="Arial Narrow"/>
      <family val="2"/>
    </font>
    <font>
      <b/>
      <sz val="14"/>
      <color indexed="53"/>
      <name val="Arial"/>
      <family val="2"/>
    </font>
    <font>
      <sz val="12"/>
      <color indexed="10"/>
      <name val="Arial"/>
      <family val="2"/>
    </font>
    <font>
      <i/>
      <sz val="12"/>
      <name val="Arial Narrow"/>
      <family val="2"/>
    </font>
    <font>
      <sz val="10"/>
      <color indexed="10"/>
      <name val="Arial"/>
      <family val="2"/>
    </font>
    <font>
      <vertAlign val="subscript"/>
      <sz val="12"/>
      <color indexed="10"/>
      <name val="Arial Narrow"/>
      <family val="0"/>
    </font>
    <font>
      <b/>
      <sz val="12"/>
      <color indexed="14"/>
      <name val="Arial"/>
      <family val="2"/>
    </font>
    <font>
      <sz val="14"/>
      <name val="Arial"/>
      <family val="2"/>
    </font>
    <font>
      <b/>
      <vertAlign val="superscript"/>
      <sz val="12"/>
      <name val="Arial"/>
      <family val="2"/>
    </font>
    <font>
      <sz val="10"/>
      <name val="Geneva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"/>
      <name val="Arial Narrow"/>
      <family val="0"/>
    </font>
    <font>
      <b/>
      <vertAlign val="subscript"/>
      <sz val="12"/>
      <color indexed="10"/>
      <name val="Arial"/>
      <family val="0"/>
    </font>
    <font>
      <b/>
      <vertAlign val="subscript"/>
      <sz val="12"/>
      <color indexed="10"/>
      <name val="Arial Narrow"/>
      <family val="0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169" fontId="1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right"/>
      <protection/>
    </xf>
    <xf numFmtId="0" fontId="8" fillId="0" borderId="2" xfId="0" applyFont="1" applyFill="1" applyBorder="1" applyAlignment="1" applyProtection="1">
      <alignment horizontal="left"/>
      <protection locked="0"/>
    </xf>
    <xf numFmtId="0" fontId="12" fillId="0" borderId="3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12" fillId="0" borderId="4" xfId="0" applyFont="1" applyFill="1" applyBorder="1" applyAlignment="1" applyProtection="1">
      <alignment/>
      <protection/>
    </xf>
    <xf numFmtId="0" fontId="12" fillId="0" borderId="5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right"/>
      <protection/>
    </xf>
    <xf numFmtId="170" fontId="12" fillId="2" borderId="7" xfId="0" applyNumberFormat="1" applyFont="1" applyFill="1" applyBorder="1" applyAlignment="1" applyProtection="1">
      <alignment horizontal="center"/>
      <protection locked="0"/>
    </xf>
    <xf numFmtId="169" fontId="8" fillId="0" borderId="5" xfId="0" applyNumberFormat="1" applyFont="1" applyFill="1" applyBorder="1" applyAlignment="1" applyProtection="1">
      <alignment horizontal="right"/>
      <protection/>
    </xf>
    <xf numFmtId="169" fontId="8" fillId="0" borderId="6" xfId="0" applyNumberFormat="1" applyFont="1" applyFill="1" applyBorder="1" applyAlignment="1" applyProtection="1">
      <alignment horizontal="right"/>
      <protection/>
    </xf>
    <xf numFmtId="170" fontId="12" fillId="2" borderId="8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12" fillId="0" borderId="9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horizontal="right"/>
      <protection/>
    </xf>
    <xf numFmtId="170" fontId="12" fillId="2" borderId="10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/>
      <protection/>
    </xf>
    <xf numFmtId="169" fontId="6" fillId="0" borderId="12" xfId="0" applyNumberFormat="1" applyFont="1" applyFill="1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/>
    </xf>
    <xf numFmtId="169" fontId="8" fillId="0" borderId="1" xfId="0" applyNumberFormat="1" applyFont="1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right"/>
      <protection/>
    </xf>
    <xf numFmtId="170" fontId="14" fillId="0" borderId="15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169" fontId="6" fillId="0" borderId="16" xfId="0" applyNumberFormat="1" applyFont="1" applyFill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15" fillId="0" borderId="18" xfId="0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8" fillId="0" borderId="5" xfId="0" applyFont="1" applyBorder="1" applyAlignment="1" applyProtection="1">
      <alignment horizontal="right"/>
      <protection/>
    </xf>
    <xf numFmtId="170" fontId="12" fillId="2" borderId="20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right"/>
      <protection/>
    </xf>
    <xf numFmtId="0" fontId="0" fillId="0" borderId="22" xfId="0" applyBorder="1" applyAlignment="1" applyProtection="1">
      <alignment/>
      <protection/>
    </xf>
    <xf numFmtId="0" fontId="29" fillId="0" borderId="23" xfId="0" applyFont="1" applyBorder="1" applyAlignment="1" applyProtection="1">
      <alignment horizontal="right"/>
      <protection/>
    </xf>
    <xf numFmtId="0" fontId="0" fillId="0" borderId="9" xfId="0" applyFill="1" applyBorder="1" applyAlignment="1" applyProtection="1">
      <alignment/>
      <protection/>
    </xf>
    <xf numFmtId="169" fontId="8" fillId="0" borderId="16" xfId="0" applyNumberFormat="1" applyFont="1" applyFill="1" applyBorder="1" applyAlignment="1" applyProtection="1">
      <alignment horizontal="right"/>
      <protection/>
    </xf>
    <xf numFmtId="0" fontId="0" fillId="0" borderId="24" xfId="0" applyBorder="1" applyAlignment="1" applyProtection="1">
      <alignment/>
      <protection/>
    </xf>
    <xf numFmtId="169" fontId="6" fillId="0" borderId="25" xfId="0" applyNumberFormat="1" applyFont="1" applyFill="1" applyBorder="1" applyAlignment="1" applyProtection="1">
      <alignment horizontal="right"/>
      <protection/>
    </xf>
    <xf numFmtId="0" fontId="30" fillId="0" borderId="19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170" fontId="14" fillId="0" borderId="2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right"/>
      <protection/>
    </xf>
    <xf numFmtId="0" fontId="31" fillId="0" borderId="17" xfId="0" applyFont="1" applyFill="1" applyBorder="1" applyAlignment="1" applyProtection="1">
      <alignment/>
      <protection/>
    </xf>
    <xf numFmtId="169" fontId="15" fillId="0" borderId="18" xfId="0" applyNumberFormat="1" applyFont="1" applyFill="1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0" fontId="6" fillId="0" borderId="29" xfId="0" applyFont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center"/>
      <protection/>
    </xf>
    <xf numFmtId="169" fontId="8" fillId="0" borderId="30" xfId="0" applyNumberFormat="1" applyFont="1" applyFill="1" applyBorder="1" applyAlignment="1" applyProtection="1">
      <alignment horizontal="right"/>
      <protection/>
    </xf>
    <xf numFmtId="0" fontId="0" fillId="2" borderId="31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/>
      <protection/>
    </xf>
    <xf numFmtId="169" fontId="8" fillId="0" borderId="32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169" fontId="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7" fillId="0" borderId="34" xfId="0" applyFont="1" applyBorder="1" applyAlignment="1" applyProtection="1">
      <alignment horizontal="center"/>
      <protection/>
    </xf>
    <xf numFmtId="169" fontId="6" fillId="0" borderId="35" xfId="0" applyNumberFormat="1" applyFont="1" applyBorder="1" applyAlignment="1" applyProtection="1">
      <alignment horizontal="center" vertical="center"/>
      <protection/>
    </xf>
    <xf numFmtId="169" fontId="1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26" xfId="0" applyFont="1" applyFill="1" applyBorder="1" applyAlignment="1" applyProtection="1">
      <alignment horizontal="centerContinuous"/>
      <protection/>
    </xf>
    <xf numFmtId="169" fontId="7" fillId="0" borderId="36" xfId="0" applyNumberFormat="1" applyFont="1" applyBorder="1" applyAlignment="1" applyProtection="1">
      <alignment horizontal="centerContinuous" vertical="center"/>
      <protection/>
    </xf>
    <xf numFmtId="49" fontId="7" fillId="0" borderId="34" xfId="0" applyNumberFormat="1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Continuous"/>
      <protection/>
    </xf>
    <xf numFmtId="0" fontId="7" fillId="0" borderId="39" xfId="0" applyFont="1" applyBorder="1" applyAlignment="1" applyProtection="1">
      <alignment horizontal="centerContinuous"/>
      <protection/>
    </xf>
    <xf numFmtId="0" fontId="7" fillId="0" borderId="8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26" xfId="0" applyFont="1" applyBorder="1" applyAlignment="1" applyProtection="1">
      <alignment horizontal="centerContinuous" vertical="center"/>
      <protection/>
    </xf>
    <xf numFmtId="170" fontId="14" fillId="0" borderId="10" xfId="0" applyNumberFormat="1" applyFont="1" applyBorder="1" applyAlignment="1" applyProtection="1">
      <alignment horizontal="center"/>
      <protection/>
    </xf>
    <xf numFmtId="172" fontId="25" fillId="2" borderId="16" xfId="0" applyNumberFormat="1" applyFont="1" applyFill="1" applyBorder="1" applyAlignment="1" applyProtection="1" quotePrefix="1">
      <alignment horizontal="center"/>
      <protection locked="0"/>
    </xf>
    <xf numFmtId="169" fontId="12" fillId="2" borderId="20" xfId="0" applyNumberFormat="1" applyFont="1" applyFill="1" applyBorder="1" applyAlignment="1" applyProtection="1">
      <alignment horizontal="center"/>
      <protection locked="0"/>
    </xf>
    <xf numFmtId="170" fontId="25" fillId="2" borderId="16" xfId="0" applyNumberFormat="1" applyFont="1" applyFill="1" applyBorder="1" applyAlignment="1" applyProtection="1">
      <alignment horizontal="center"/>
      <protection locked="0"/>
    </xf>
    <xf numFmtId="170" fontId="14" fillId="0" borderId="15" xfId="0" applyNumberFormat="1" applyFont="1" applyBorder="1" applyAlignment="1" applyProtection="1">
      <alignment horizontal="center"/>
      <protection/>
    </xf>
    <xf numFmtId="170" fontId="33" fillId="0" borderId="15" xfId="0" applyNumberFormat="1" applyFont="1" applyBorder="1" applyAlignment="1" applyProtection="1">
      <alignment horizontal="left"/>
      <protection/>
    </xf>
    <xf numFmtId="170" fontId="12" fillId="0" borderId="40" xfId="0" applyNumberFormat="1" applyFont="1" applyBorder="1" applyAlignment="1" applyProtection="1">
      <alignment/>
      <protection/>
    </xf>
    <xf numFmtId="0" fontId="12" fillId="0" borderId="40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/>
      <protection/>
    </xf>
    <xf numFmtId="170" fontId="12" fillId="2" borderId="20" xfId="0" applyNumberFormat="1" applyFont="1" applyFill="1" applyBorder="1" applyAlignment="1" applyProtection="1">
      <alignment horizontal="center" vertical="center"/>
      <protection locked="0"/>
    </xf>
    <xf numFmtId="1" fontId="12" fillId="2" borderId="10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170" fontId="12" fillId="2" borderId="29" xfId="0" applyNumberFormat="1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 wrapText="1"/>
      <protection locked="0"/>
    </xf>
    <xf numFmtId="0" fontId="25" fillId="2" borderId="28" xfId="0" applyFont="1" applyFill="1" applyBorder="1" applyAlignment="1" applyProtection="1">
      <alignment horizontal="center" vertical="center"/>
      <protection locked="0"/>
    </xf>
    <xf numFmtId="170" fontId="15" fillId="0" borderId="42" xfId="0" applyNumberFormat="1" applyFont="1" applyFill="1" applyBorder="1" applyAlignment="1" applyProtection="1">
      <alignment horizontal="center" vertical="center"/>
      <protection/>
    </xf>
    <xf numFmtId="170" fontId="15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75" fontId="12" fillId="0" borderId="36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1" fontId="12" fillId="0" borderId="39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175" fontId="12" fillId="0" borderId="46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Border="1" applyAlignment="1">
      <alignment horizontal="center"/>
    </xf>
    <xf numFmtId="2" fontId="14" fillId="0" borderId="0" xfId="0" applyNumberFormat="1" applyFont="1" applyFill="1" applyBorder="1" applyAlignment="1" applyProtection="1" quotePrefix="1">
      <alignment horizontal="center"/>
      <protection/>
    </xf>
    <xf numFmtId="2" fontId="14" fillId="0" borderId="20" xfId="0" applyNumberFormat="1" applyFont="1" applyFill="1" applyBorder="1" applyAlignment="1" applyProtection="1" quotePrefix="1">
      <alignment horizontal="center"/>
      <protection/>
    </xf>
    <xf numFmtId="170" fontId="12" fillId="2" borderId="42" xfId="0" applyNumberFormat="1" applyFont="1" applyFill="1" applyBorder="1" applyAlignment="1" applyProtection="1">
      <alignment horizontal="center" vertical="center"/>
      <protection locked="0"/>
    </xf>
    <xf numFmtId="1" fontId="15" fillId="0" borderId="47" xfId="0" applyNumberFormat="1" applyFont="1" applyFill="1" applyBorder="1" applyAlignment="1" applyProtection="1">
      <alignment horizontal="center" vertical="center"/>
      <protection/>
    </xf>
    <xf numFmtId="170" fontId="15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169" fontId="8" fillId="0" borderId="1" xfId="0" applyNumberFormat="1" applyFont="1" applyBorder="1" applyAlignment="1" applyProtection="1">
      <alignment horizontal="right"/>
      <protection/>
    </xf>
    <xf numFmtId="0" fontId="8" fillId="0" borderId="1" xfId="0" applyFont="1" applyBorder="1" applyAlignment="1" applyProtection="1">
      <alignment horizontal="right"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8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2" xfId="0" applyFont="1" applyBorder="1" applyAlignment="1" applyProtection="1">
      <alignment horizontal="right"/>
      <protection/>
    </xf>
    <xf numFmtId="0" fontId="8" fillId="0" borderId="2" xfId="0" applyFont="1" applyFill="1" applyBorder="1" applyAlignment="1" applyProtection="1">
      <alignment horizontal="right"/>
      <protection/>
    </xf>
    <xf numFmtId="0" fontId="11" fillId="0" borderId="2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170" fontId="0" fillId="0" borderId="0" xfId="0" applyNumberFormat="1" applyFill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/>
      <protection/>
    </xf>
    <xf numFmtId="0" fontId="8" fillId="0" borderId="36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8" fillId="0" borderId="36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175" fontId="12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70" fontId="4" fillId="0" borderId="42" xfId="0" applyNumberFormat="1" applyFont="1" applyFill="1" applyBorder="1" applyAlignment="1" applyProtection="1">
      <alignment horizontal="center" vertical="center"/>
      <protection/>
    </xf>
    <xf numFmtId="170" fontId="12" fillId="0" borderId="0" xfId="0" applyNumberFormat="1" applyFont="1" applyFill="1" applyBorder="1" applyAlignment="1" applyProtection="1">
      <alignment horizontal="center"/>
      <protection/>
    </xf>
    <xf numFmtId="175" fontId="4" fillId="0" borderId="0" xfId="0" applyNumberFormat="1" applyFont="1" applyFill="1" applyBorder="1" applyAlignment="1" applyProtection="1">
      <alignment horizontal="right"/>
      <protection/>
    </xf>
    <xf numFmtId="0" fontId="20" fillId="0" borderId="13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24" fillId="0" borderId="2" xfId="0" applyFont="1" applyBorder="1" applyAlignment="1" applyProtection="1">
      <alignment horizontal="center"/>
      <protection/>
    </xf>
    <xf numFmtId="0" fontId="0" fillId="0" borderId="4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170" fontId="2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Continuous"/>
      <protection/>
    </xf>
    <xf numFmtId="0" fontId="0" fillId="0" borderId="4" xfId="0" applyBorder="1" applyAlignment="1" applyProtection="1">
      <alignment horizontal="centerContinuous"/>
      <protection/>
    </xf>
    <xf numFmtId="0" fontId="8" fillId="0" borderId="50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21" fillId="0" borderId="26" xfId="0" applyFont="1" applyBorder="1" applyAlignment="1" applyProtection="1">
      <alignment horizontal="center"/>
      <protection/>
    </xf>
    <xf numFmtId="1" fontId="4" fillId="0" borderId="42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/>
      <protection/>
    </xf>
    <xf numFmtId="0" fontId="21" fillId="0" borderId="42" xfId="0" applyFont="1" applyBorder="1" applyAlignment="1" applyProtection="1">
      <alignment horizontal="right"/>
      <protection/>
    </xf>
    <xf numFmtId="0" fontId="12" fillId="0" borderId="22" xfId="0" applyFont="1" applyBorder="1" applyAlignment="1" applyProtection="1">
      <alignment/>
      <protection/>
    </xf>
    <xf numFmtId="0" fontId="12" fillId="0" borderId="40" xfId="0" applyFont="1" applyBorder="1" applyAlignment="1" applyProtection="1">
      <alignment/>
      <protection/>
    </xf>
    <xf numFmtId="169" fontId="8" fillId="0" borderId="51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8" fillId="0" borderId="6" xfId="0" applyFont="1" applyFill="1" applyBorder="1" applyAlignment="1" applyProtection="1">
      <alignment horizontal="left" vertical="top"/>
      <protection/>
    </xf>
    <xf numFmtId="172" fontId="8" fillId="0" borderId="6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170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70" fontId="12" fillId="0" borderId="0" xfId="0" applyNumberFormat="1" applyFont="1" applyBorder="1" applyAlignment="1" applyProtection="1">
      <alignment horizontal="center" vertical="center"/>
      <protection/>
    </xf>
    <xf numFmtId="175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175" fontId="25" fillId="2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42" xfId="0" applyFont="1" applyFill="1" applyBorder="1" applyAlignment="1" applyProtection="1">
      <alignment horizontal="center"/>
      <protection/>
    </xf>
    <xf numFmtId="170" fontId="15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70" fontId="14" fillId="0" borderId="10" xfId="0" applyNumberFormat="1" applyFont="1" applyBorder="1" applyAlignment="1" applyProtection="1">
      <alignment horizontal="center" vertical="center"/>
      <protection/>
    </xf>
    <xf numFmtId="172" fontId="25" fillId="0" borderId="12" xfId="0" applyNumberFormat="1" applyFont="1" applyFill="1" applyBorder="1" applyAlignment="1" applyProtection="1" quotePrefix="1">
      <alignment horizontal="center"/>
      <protection locked="0"/>
    </xf>
    <xf numFmtId="169" fontId="12" fillId="0" borderId="12" xfId="0" applyNumberFormat="1" applyFont="1" applyFill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/>
    </xf>
    <xf numFmtId="170" fontId="14" fillId="0" borderId="24" xfId="0" applyNumberFormat="1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Continuous"/>
      <protection/>
    </xf>
    <xf numFmtId="0" fontId="21" fillId="0" borderId="42" xfId="0" applyFont="1" applyBorder="1" applyAlignment="1" applyProtection="1">
      <alignment horizontal="center"/>
      <protection/>
    </xf>
    <xf numFmtId="175" fontId="15" fillId="0" borderId="42" xfId="0" applyNumberFormat="1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Continuous"/>
      <protection/>
    </xf>
    <xf numFmtId="1" fontId="12" fillId="2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/>
      <protection/>
    </xf>
    <xf numFmtId="170" fontId="12" fillId="2" borderId="7" xfId="0" applyNumberFormat="1" applyFont="1" applyFill="1" applyBorder="1" applyAlignment="1" applyProtection="1">
      <alignment horizontal="center"/>
      <protection locked="0"/>
    </xf>
    <xf numFmtId="170" fontId="12" fillId="2" borderId="10" xfId="0" applyNumberFormat="1" applyFont="1" applyFill="1" applyBorder="1" applyAlignment="1" applyProtection="1">
      <alignment horizontal="center"/>
      <protection locked="0"/>
    </xf>
    <xf numFmtId="170" fontId="14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170" fontId="14" fillId="0" borderId="10" xfId="0" applyNumberFormat="1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0" fillId="0" borderId="33" xfId="0" applyFont="1" applyBorder="1" applyAlignment="1" applyProtection="1">
      <alignment horizontal="center" vertical="center" wrapText="1" shrinkToFit="1"/>
      <protection/>
    </xf>
    <xf numFmtId="0" fontId="40" fillId="0" borderId="33" xfId="0" applyFont="1" applyBorder="1" applyAlignment="1" applyProtection="1">
      <alignment horizontal="center" vertical="top" wrapText="1"/>
      <protection/>
    </xf>
    <xf numFmtId="170" fontId="15" fillId="0" borderId="48" xfId="0" applyNumberFormat="1" applyFont="1" applyFill="1" applyBorder="1" applyAlignment="1" applyProtection="1">
      <alignment horizontal="center"/>
      <protection/>
    </xf>
    <xf numFmtId="0" fontId="21" fillId="0" borderId="48" xfId="0" applyFont="1" applyFill="1" applyBorder="1" applyAlignment="1" applyProtection="1">
      <alignment horizontal="center"/>
      <protection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170" fontId="12" fillId="2" borderId="20" xfId="0" applyNumberFormat="1" applyFont="1" applyFill="1" applyBorder="1" applyAlignment="1" applyProtection="1">
      <alignment horizontal="center" vertical="center"/>
      <protection locked="0"/>
    </xf>
    <xf numFmtId="170" fontId="12" fillId="2" borderId="20" xfId="0" applyNumberFormat="1" applyFont="1" applyFill="1" applyBorder="1" applyAlignment="1" applyProtection="1">
      <alignment horizontal="center" vertical="center"/>
      <protection/>
    </xf>
    <xf numFmtId="170" fontId="12" fillId="2" borderId="10" xfId="0" applyNumberFormat="1" applyFont="1" applyFill="1" applyBorder="1" applyAlignment="1" applyProtection="1">
      <alignment horizontal="center" vertical="center"/>
      <protection locked="0"/>
    </xf>
    <xf numFmtId="175" fontId="15" fillId="0" borderId="42" xfId="0" applyNumberFormat="1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/>
      <protection/>
    </xf>
    <xf numFmtId="170" fontId="12" fillId="2" borderId="24" xfId="0" applyNumberFormat="1" applyFont="1" applyFill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/>
      <protection/>
    </xf>
    <xf numFmtId="0" fontId="12" fillId="2" borderId="9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175" fontId="25" fillId="2" borderId="9" xfId="0" applyNumberFormat="1" applyFont="1" applyFill="1" applyBorder="1" applyAlignment="1" applyProtection="1">
      <alignment horizontal="center" vertical="center"/>
      <protection locked="0"/>
    </xf>
    <xf numFmtId="175" fontId="12" fillId="2" borderId="9" xfId="0" applyNumberFormat="1" applyFont="1" applyFill="1" applyBorder="1" applyAlignment="1" applyProtection="1">
      <alignment horizontal="center"/>
      <protection locked="0"/>
    </xf>
    <xf numFmtId="175" fontId="12" fillId="2" borderId="11" xfId="0" applyNumberFormat="1" applyFont="1" applyFill="1" applyBorder="1" applyAlignment="1" applyProtection="1">
      <alignment horizontal="center"/>
      <protection locked="0"/>
    </xf>
    <xf numFmtId="2" fontId="14" fillId="0" borderId="20" xfId="0" applyNumberFormat="1" applyFont="1" applyFill="1" applyBorder="1" applyAlignment="1" applyProtection="1">
      <alignment horizontal="center"/>
      <protection/>
    </xf>
    <xf numFmtId="2" fontId="14" fillId="0" borderId="0" xfId="0" applyNumberFormat="1" applyFont="1" applyFill="1" applyBorder="1" applyAlignment="1" applyProtection="1">
      <alignment horizontal="center"/>
      <protection/>
    </xf>
    <xf numFmtId="0" fontId="43" fillId="2" borderId="1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20" fillId="0" borderId="0" xfId="0" applyFont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center"/>
      <protection/>
    </xf>
    <xf numFmtId="172" fontId="20" fillId="0" borderId="0" xfId="0" applyNumberFormat="1" applyFont="1" applyFill="1" applyBorder="1" applyAlignment="1" applyProtection="1">
      <alignment horizontal="right"/>
      <protection/>
    </xf>
    <xf numFmtId="1" fontId="8" fillId="2" borderId="0" xfId="0" applyNumberFormat="1" applyFont="1" applyFill="1" applyBorder="1" applyAlignment="1" applyProtection="1">
      <alignment horizontal="center"/>
      <protection/>
    </xf>
    <xf numFmtId="169" fontId="6" fillId="0" borderId="9" xfId="0" applyNumberFormat="1" applyFont="1" applyBorder="1" applyAlignment="1" applyProtection="1">
      <alignment horizontal="center" vertical="center"/>
      <protection/>
    </xf>
    <xf numFmtId="169" fontId="6" fillId="0" borderId="16" xfId="0" applyNumberFormat="1" applyFont="1" applyBorder="1" applyAlignment="1" applyProtection="1">
      <alignment horizontal="center" vertical="center"/>
      <protection/>
    </xf>
    <xf numFmtId="170" fontId="15" fillId="0" borderId="55" xfId="0" applyNumberFormat="1" applyFont="1" applyFill="1" applyBorder="1" applyAlignment="1" applyProtection="1">
      <alignment horizontal="center"/>
      <protection/>
    </xf>
    <xf numFmtId="170" fontId="15" fillId="0" borderId="51" xfId="0" applyNumberFormat="1" applyFont="1" applyFill="1" applyBorder="1" applyAlignment="1" applyProtection="1">
      <alignment horizontal="center"/>
      <protection/>
    </xf>
    <xf numFmtId="170" fontId="14" fillId="0" borderId="12" xfId="0" applyNumberFormat="1" applyFont="1" applyFill="1" applyBorder="1" applyAlignment="1" applyProtection="1">
      <alignment horizontal="center"/>
      <protection/>
    </xf>
    <xf numFmtId="170" fontId="14" fillId="0" borderId="56" xfId="0" applyNumberFormat="1" applyFont="1" applyFill="1" applyBorder="1" applyAlignment="1" applyProtection="1">
      <alignment horizontal="center"/>
      <protection/>
    </xf>
    <xf numFmtId="1" fontId="8" fillId="0" borderId="19" xfId="0" applyNumberFormat="1" applyFont="1" applyFill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1" fontId="8" fillId="0" borderId="26" xfId="0" applyNumberFormat="1" applyFont="1" applyFill="1" applyBorder="1" applyAlignment="1" applyProtection="1">
      <alignment horizont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70" fontId="15" fillId="0" borderId="9" xfId="0" applyNumberFormat="1" applyFont="1" applyFill="1" applyBorder="1" applyAlignment="1" applyProtection="1">
      <alignment horizontal="center"/>
      <protection/>
    </xf>
    <xf numFmtId="170" fontId="15" fillId="0" borderId="60" xfId="0" applyNumberFormat="1" applyFont="1" applyFill="1" applyBorder="1" applyAlignment="1" applyProtection="1">
      <alignment horizontal="center"/>
      <protection/>
    </xf>
    <xf numFmtId="170" fontId="14" fillId="0" borderId="10" xfId="0" applyNumberFormat="1" applyFont="1" applyBorder="1" applyAlignment="1" applyProtection="1">
      <alignment horizontal="center"/>
      <protection/>
    </xf>
    <xf numFmtId="170" fontId="14" fillId="0" borderId="60" xfId="0" applyNumberFormat="1" applyFont="1" applyBorder="1" applyAlignment="1" applyProtection="1">
      <alignment horizontal="center"/>
      <protection/>
    </xf>
    <xf numFmtId="170" fontId="15" fillId="0" borderId="11" xfId="0" applyNumberFormat="1" applyFont="1" applyFill="1" applyBorder="1" applyAlignment="1" applyProtection="1">
      <alignment horizontal="center"/>
      <protection/>
    </xf>
    <xf numFmtId="170" fontId="15" fillId="0" borderId="56" xfId="0" applyNumberFormat="1" applyFont="1" applyFill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170" fontId="15" fillId="0" borderId="61" xfId="0" applyNumberFormat="1" applyFont="1" applyFill="1" applyBorder="1" applyAlignment="1" applyProtection="1">
      <alignment horizontal="center"/>
      <protection/>
    </xf>
    <xf numFmtId="170" fontId="15" fillId="0" borderId="59" xfId="0" applyNumberFormat="1" applyFont="1" applyFill="1" applyBorder="1" applyAlignment="1" applyProtection="1">
      <alignment horizontal="center"/>
      <protection/>
    </xf>
    <xf numFmtId="2" fontId="15" fillId="0" borderId="17" xfId="0" applyNumberFormat="1" applyFont="1" applyBorder="1" applyAlignment="1" applyProtection="1">
      <alignment horizontal="center" vertical="center"/>
      <protection/>
    </xf>
    <xf numFmtId="2" fontId="15" fillId="0" borderId="18" xfId="0" applyNumberFormat="1" applyFont="1" applyBorder="1" applyAlignment="1" applyProtection="1">
      <alignment horizontal="center" vertical="center"/>
      <protection/>
    </xf>
    <xf numFmtId="2" fontId="15" fillId="0" borderId="22" xfId="0" applyNumberFormat="1" applyFont="1" applyBorder="1" applyAlignment="1" applyProtection="1">
      <alignment horizontal="center" vertical="center"/>
      <protection/>
    </xf>
    <xf numFmtId="2" fontId="15" fillId="0" borderId="23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0" fontId="14" fillId="0" borderId="10" xfId="0" applyNumberFormat="1" applyFont="1" applyBorder="1" applyAlignment="1" applyProtection="1">
      <alignment horizontal="center" vertical="center"/>
      <protection/>
    </xf>
    <xf numFmtId="170" fontId="14" fillId="0" borderId="30" xfId="0" applyNumberFormat="1" applyFont="1" applyBorder="1" applyAlignment="1" applyProtection="1">
      <alignment horizontal="center" vertical="center"/>
      <protection/>
    </xf>
    <xf numFmtId="169" fontId="13" fillId="0" borderId="22" xfId="0" applyNumberFormat="1" applyFont="1" applyFill="1" applyBorder="1" applyAlignment="1" applyProtection="1">
      <alignment horizontal="center"/>
      <protection/>
    </xf>
    <xf numFmtId="169" fontId="13" fillId="0" borderId="23" xfId="0" applyNumberFormat="1" applyFont="1" applyFill="1" applyBorder="1" applyAlignment="1" applyProtection="1">
      <alignment horizontal="center"/>
      <protection/>
    </xf>
    <xf numFmtId="0" fontId="23" fillId="0" borderId="3" xfId="0" applyFont="1" applyBorder="1" applyAlignment="1" applyProtection="1">
      <alignment horizontal="center" vertical="center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23" fillId="0" borderId="40" xfId="0" applyFont="1" applyBorder="1" applyAlignment="1" applyProtection="1">
      <alignment horizontal="center" vertical="center"/>
      <protection/>
    </xf>
    <xf numFmtId="0" fontId="23" fillId="0" borderId="53" xfId="0" applyFont="1" applyBorder="1" applyAlignment="1" applyProtection="1">
      <alignment horizontal="center" vertical="center"/>
      <protection/>
    </xf>
    <xf numFmtId="0" fontId="12" fillId="2" borderId="62" xfId="0" applyFont="1" applyFill="1" applyBorder="1" applyAlignment="1" applyProtection="1">
      <alignment horizontal="center"/>
      <protection locked="0"/>
    </xf>
    <xf numFmtId="0" fontId="12" fillId="2" borderId="53" xfId="0" applyFont="1" applyFill="1" applyBorder="1" applyAlignment="1" applyProtection="1">
      <alignment horizontal="center"/>
      <protection locked="0"/>
    </xf>
    <xf numFmtId="2" fontId="28" fillId="0" borderId="49" xfId="0" applyNumberFormat="1" applyFont="1" applyBorder="1" applyAlignment="1" applyProtection="1">
      <alignment horizontal="center" vertical="center"/>
      <protection/>
    </xf>
    <xf numFmtId="2" fontId="28" fillId="0" borderId="48" xfId="0" applyNumberFormat="1" applyFont="1" applyBorder="1" applyAlignment="1" applyProtection="1">
      <alignment horizontal="center" vertical="center"/>
      <protection/>
    </xf>
    <xf numFmtId="170" fontId="14" fillId="0" borderId="60" xfId="0" applyNumberFormat="1" applyFont="1" applyBorder="1" applyAlignment="1" applyProtection="1">
      <alignment horizontal="center" vertical="center"/>
      <protection/>
    </xf>
    <xf numFmtId="170" fontId="14" fillId="0" borderId="15" xfId="0" applyNumberFormat="1" applyFont="1" applyBorder="1" applyAlignment="1" applyProtection="1">
      <alignment horizontal="center" vertical="center"/>
      <protection/>
    </xf>
    <xf numFmtId="170" fontId="14" fillId="0" borderId="63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64" xfId="0" applyFont="1" applyBorder="1" applyAlignment="1" applyProtection="1">
      <alignment horizontal="center"/>
      <protection/>
    </xf>
    <xf numFmtId="14" fontId="8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51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172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49" fontId="8" fillId="2" borderId="1" xfId="0" applyNumberFormat="1" applyFont="1" applyFill="1" applyBorder="1" applyAlignment="1" applyProtection="1">
      <alignment horizontal="left"/>
      <protection locked="0"/>
    </xf>
    <xf numFmtId="22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9" fontId="4" fillId="0" borderId="3" xfId="0" applyNumberFormat="1" applyFont="1" applyFill="1" applyBorder="1" applyAlignment="1" applyProtection="1">
      <alignment horizontal="center" vertical="center"/>
      <protection/>
    </xf>
    <xf numFmtId="169" fontId="4" fillId="0" borderId="4" xfId="0" applyNumberFormat="1" applyFont="1" applyFill="1" applyBorder="1" applyAlignment="1" applyProtection="1">
      <alignment horizontal="center" vertical="center"/>
      <protection/>
    </xf>
    <xf numFmtId="169" fontId="4" fillId="0" borderId="53" xfId="0" applyNumberFormat="1" applyFont="1" applyFill="1" applyBorder="1" applyAlignment="1" applyProtection="1">
      <alignment horizontal="center" vertical="center"/>
      <protection/>
    </xf>
    <xf numFmtId="170" fontId="12" fillId="2" borderId="7" xfId="0" applyNumberFormat="1" applyFont="1" applyFill="1" applyBorder="1" applyAlignment="1" applyProtection="1">
      <alignment horizontal="center"/>
      <protection locked="0"/>
    </xf>
    <xf numFmtId="170" fontId="12" fillId="2" borderId="65" xfId="0" applyNumberFormat="1" applyFont="1" applyFill="1" applyBorder="1" applyAlignment="1" applyProtection="1">
      <alignment horizontal="center"/>
      <protection locked="0"/>
    </xf>
    <xf numFmtId="170" fontId="14" fillId="0" borderId="20" xfId="0" applyNumberFormat="1" applyFont="1" applyBorder="1" applyAlignment="1" applyProtection="1">
      <alignment horizontal="center" vertical="center"/>
      <protection/>
    </xf>
    <xf numFmtId="170" fontId="12" fillId="2" borderId="10" xfId="0" applyNumberFormat="1" applyFont="1" applyFill="1" applyBorder="1" applyAlignment="1" applyProtection="1">
      <alignment horizontal="center"/>
      <protection locked="0"/>
    </xf>
    <xf numFmtId="170" fontId="12" fillId="2" borderId="60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9" fontId="6" fillId="0" borderId="9" xfId="0" applyNumberFormat="1" applyFont="1" applyBorder="1" applyAlignment="1">
      <alignment horizontal="center" vertical="center"/>
    </xf>
    <xf numFmtId="169" fontId="6" fillId="0" borderId="16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5429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showGridLines="0" tabSelected="1" zoomScaleSheetLayoutView="75" workbookViewId="0" topLeftCell="A1">
      <selection activeCell="N20" sqref="N20"/>
    </sheetView>
  </sheetViews>
  <sheetFormatPr defaultColWidth="9.140625" defaultRowHeight="12.75"/>
  <cols>
    <col min="1" max="10" width="12.7109375" style="61" customWidth="1"/>
    <col min="11" max="11" width="10.421875" style="121" customWidth="1"/>
    <col min="12" max="12" width="7.00390625" style="61" customWidth="1"/>
    <col min="13" max="16384" width="9.140625" style="61" customWidth="1"/>
  </cols>
  <sheetData>
    <row r="1" spans="1:10" ht="19.5" customHeight="1">
      <c r="A1" s="118" t="s">
        <v>30</v>
      </c>
      <c r="B1" s="119"/>
      <c r="C1" s="119"/>
      <c r="D1" s="120"/>
      <c r="E1" s="120"/>
      <c r="F1" s="120"/>
      <c r="G1" s="119"/>
      <c r="H1" s="120"/>
      <c r="I1" s="120"/>
      <c r="J1" s="119"/>
    </row>
    <row r="2" spans="1:11" s="125" customFormat="1" ht="19.5" customHeight="1">
      <c r="A2" s="122" t="s">
        <v>63</v>
      </c>
      <c r="B2" s="313"/>
      <c r="C2" s="314"/>
      <c r="D2" s="2"/>
      <c r="E2" s="123" t="s">
        <v>61</v>
      </c>
      <c r="F2" s="325"/>
      <c r="G2" s="314"/>
      <c r="H2" s="314"/>
      <c r="I2" s="314"/>
      <c r="J2" s="314"/>
      <c r="K2" s="124"/>
    </row>
    <row r="3" spans="1:22" s="130" customFormat="1" ht="19.5" customHeight="1">
      <c r="A3" s="123" t="s">
        <v>86</v>
      </c>
      <c r="B3" s="313"/>
      <c r="C3" s="314"/>
      <c r="D3" s="3"/>
      <c r="E3" s="126" t="s">
        <v>80</v>
      </c>
      <c r="F3" s="213"/>
      <c r="G3" s="127"/>
      <c r="H3" s="126" t="s">
        <v>64</v>
      </c>
      <c r="I3" s="2"/>
      <c r="J3" s="4"/>
      <c r="K3" s="128"/>
      <c r="L3" s="128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130" customFormat="1" ht="19.5" customHeight="1">
      <c r="A4" s="122" t="s">
        <v>66</v>
      </c>
      <c r="B4" s="313"/>
      <c r="C4" s="314"/>
      <c r="D4" s="3"/>
      <c r="E4" s="123" t="s">
        <v>107</v>
      </c>
      <c r="F4" s="213"/>
      <c r="G4" s="127"/>
      <c r="H4" s="126" t="s">
        <v>67</v>
      </c>
      <c r="I4" s="325"/>
      <c r="J4" s="314"/>
      <c r="K4" s="128"/>
      <c r="L4" s="128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2" s="130" customFormat="1" ht="19.5" customHeight="1">
      <c r="A5" s="126" t="s">
        <v>69</v>
      </c>
      <c r="B5" s="313"/>
      <c r="C5" s="314"/>
      <c r="D5" s="3"/>
      <c r="E5" s="126" t="s">
        <v>65</v>
      </c>
      <c r="F5" s="213"/>
      <c r="G5" s="127"/>
      <c r="H5" s="126" t="s">
        <v>70</v>
      </c>
      <c r="I5" s="325"/>
      <c r="J5" s="314"/>
      <c r="K5" s="128"/>
      <c r="L5" s="128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2" s="130" customFormat="1" ht="19.5" customHeight="1">
      <c r="A6" s="126" t="s">
        <v>78</v>
      </c>
      <c r="B6" s="313"/>
      <c r="C6" s="314"/>
      <c r="D6" s="3"/>
      <c r="E6" s="126" t="s">
        <v>68</v>
      </c>
      <c r="F6" s="213"/>
      <c r="G6" s="127"/>
      <c r="H6" s="126" t="s">
        <v>79</v>
      </c>
      <c r="I6" s="325"/>
      <c r="J6" s="314"/>
      <c r="K6" s="128"/>
      <c r="L6" s="128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22" s="130" customFormat="1" ht="19.5" customHeight="1">
      <c r="A7" s="126" t="s">
        <v>83</v>
      </c>
      <c r="B7" s="313"/>
      <c r="C7" s="314"/>
      <c r="D7" s="3"/>
      <c r="E7" s="126" t="s">
        <v>71</v>
      </c>
      <c r="F7" s="213"/>
      <c r="G7" s="127"/>
      <c r="H7" s="126" t="s">
        <v>81</v>
      </c>
      <c r="I7" s="325"/>
      <c r="J7" s="314"/>
      <c r="K7" s="128"/>
      <c r="L7" s="128"/>
      <c r="M7" s="129"/>
      <c r="N7" s="129"/>
      <c r="O7" s="129"/>
      <c r="P7" s="129"/>
      <c r="Q7" s="129"/>
      <c r="R7" s="129"/>
      <c r="S7" s="129"/>
      <c r="T7" s="129"/>
      <c r="U7" s="129"/>
      <c r="V7" s="129"/>
    </row>
    <row r="8" spans="1:22" s="130" customFormat="1" ht="19.5" customHeight="1">
      <c r="A8" s="126" t="s">
        <v>106</v>
      </c>
      <c r="B8" s="313"/>
      <c r="C8" s="314"/>
      <c r="D8" s="3"/>
      <c r="E8" s="126" t="s">
        <v>82</v>
      </c>
      <c r="F8" s="2"/>
      <c r="G8" s="127"/>
      <c r="H8" s="126" t="s">
        <v>84</v>
      </c>
      <c r="I8" s="325"/>
      <c r="J8" s="314"/>
      <c r="K8" s="61"/>
      <c r="L8" s="61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12" s="134" customFormat="1" ht="19.5" customHeight="1" thickBot="1">
      <c r="A9" s="131" t="s">
        <v>85</v>
      </c>
      <c r="B9" s="323"/>
      <c r="C9" s="324"/>
      <c r="D9" s="5"/>
      <c r="E9" s="131" t="s">
        <v>119</v>
      </c>
      <c r="F9" s="326"/>
      <c r="G9" s="324"/>
      <c r="H9" s="132"/>
      <c r="I9" s="6"/>
      <c r="J9" s="133"/>
      <c r="K9" s="121"/>
      <c r="L9" s="61"/>
    </row>
    <row r="10" spans="1:11" ht="19.5" customHeight="1" thickBot="1">
      <c r="A10" s="7"/>
      <c r="B10" s="8" t="s">
        <v>121</v>
      </c>
      <c r="C10" s="9"/>
      <c r="D10" s="315" t="s">
        <v>122</v>
      </c>
      <c r="E10" s="316"/>
      <c r="F10" s="316"/>
      <c r="G10" s="316"/>
      <c r="H10" s="316"/>
      <c r="I10" s="316"/>
      <c r="J10" s="317"/>
      <c r="K10" s="43"/>
    </row>
    <row r="11" spans="1:12" ht="19.5" customHeight="1">
      <c r="A11" s="10"/>
      <c r="B11" s="11" t="s">
        <v>123</v>
      </c>
      <c r="C11" s="207" t="s">
        <v>159</v>
      </c>
      <c r="D11" s="13"/>
      <c r="E11" s="14" t="s">
        <v>124</v>
      </c>
      <c r="F11" s="15" t="s">
        <v>159</v>
      </c>
      <c r="G11" s="16"/>
      <c r="H11" s="14" t="s">
        <v>125</v>
      </c>
      <c r="I11" s="318" t="s">
        <v>158</v>
      </c>
      <c r="J11" s="319"/>
      <c r="K11" s="61"/>
      <c r="L11" s="135"/>
    </row>
    <row r="12" spans="1:10" ht="19.5" customHeight="1">
      <c r="A12" s="17"/>
      <c r="B12" s="18" t="s">
        <v>126</v>
      </c>
      <c r="C12" s="208" t="s">
        <v>158</v>
      </c>
      <c r="D12" s="20"/>
      <c r="E12" s="21" t="s">
        <v>127</v>
      </c>
      <c r="F12" s="320">
        <f>IF(ISNUMBER(F11),(F11)/(1+(0.01*C14)),(""))</f>
      </c>
      <c r="G12" s="22"/>
      <c r="H12" s="23" t="s">
        <v>128</v>
      </c>
      <c r="I12" s="321" t="s">
        <v>158</v>
      </c>
      <c r="J12" s="322"/>
    </row>
    <row r="13" spans="1:10" ht="19.5" customHeight="1" thickBot="1">
      <c r="A13" s="24"/>
      <c r="B13" s="25" t="s">
        <v>21</v>
      </c>
      <c r="C13" s="26">
        <f>IF(ISNUMBER(C12),C11-C12,(""))</f>
      </c>
      <c r="D13" s="269" t="s">
        <v>129</v>
      </c>
      <c r="E13" s="270"/>
      <c r="F13" s="320"/>
      <c r="G13" s="27"/>
      <c r="H13" s="28" t="s">
        <v>26</v>
      </c>
      <c r="I13" s="285">
        <f>IF(ISNUMBER(I11),(I11-I12),(""))</f>
      </c>
      <c r="J13" s="297"/>
    </row>
    <row r="14" spans="1:10" ht="19.5" customHeight="1">
      <c r="A14" s="29"/>
      <c r="B14" s="30" t="s">
        <v>130</v>
      </c>
      <c r="C14" s="295">
        <f>IF(ISNUMBER(C13),((C13/C11)*100),(""))</f>
      </c>
      <c r="D14" s="31"/>
      <c r="E14" s="32" t="s">
        <v>131</v>
      </c>
      <c r="F14" s="33" t="s">
        <v>158</v>
      </c>
      <c r="G14" s="34"/>
      <c r="H14" s="35" t="s">
        <v>27</v>
      </c>
      <c r="I14" s="285">
        <f>IF(ISNUMBER(I13),(I13+F18),(""))</f>
      </c>
      <c r="J14" s="297"/>
    </row>
    <row r="15" spans="1:10" ht="19.5" customHeight="1" thickBot="1">
      <c r="A15" s="36"/>
      <c r="B15" s="37" t="s">
        <v>132</v>
      </c>
      <c r="C15" s="296"/>
      <c r="D15" s="38"/>
      <c r="E15" s="39" t="s">
        <v>133</v>
      </c>
      <c r="F15" s="33" t="s">
        <v>158</v>
      </c>
      <c r="G15" s="40"/>
      <c r="H15" s="41" t="s">
        <v>134</v>
      </c>
      <c r="I15" s="285">
        <f>IF(ISNUMBER(I13),(F12-(I13+F18)),(""))</f>
      </c>
      <c r="J15" s="297"/>
    </row>
    <row r="16" spans="1:11" ht="19.5" customHeight="1" thickBot="1">
      <c r="A16" s="42" t="s">
        <v>135</v>
      </c>
      <c r="B16" s="43"/>
      <c r="C16" s="44"/>
      <c r="D16" s="45"/>
      <c r="E16" s="46" t="s">
        <v>22</v>
      </c>
      <c r="F16" s="47">
        <f>IF(ISNUMBER(F15),(F15-F14),(""))</f>
      </c>
      <c r="G16" s="300" t="s">
        <v>25</v>
      </c>
      <c r="H16" s="300"/>
      <c r="I16" s="298"/>
      <c r="J16" s="299"/>
      <c r="K16" s="136"/>
    </row>
    <row r="17" spans="1:11" ht="19.5" customHeight="1" thickBot="1">
      <c r="A17" s="42" t="s">
        <v>136</v>
      </c>
      <c r="B17" s="43"/>
      <c r="C17" s="44"/>
      <c r="D17" s="45"/>
      <c r="E17" s="49" t="s">
        <v>23</v>
      </c>
      <c r="F17" s="208" t="s">
        <v>158</v>
      </c>
      <c r="G17" s="50"/>
      <c r="H17" s="51" t="s">
        <v>137</v>
      </c>
      <c r="I17" s="278">
        <f>IF(ISNUMBER(I15),((I15/F12)*100),(""))</f>
      </c>
      <c r="J17" s="279"/>
      <c r="K17" s="137"/>
    </row>
    <row r="18" spans="1:12" ht="19.5" customHeight="1" thickBot="1">
      <c r="A18" s="282" t="s">
        <v>138</v>
      </c>
      <c r="B18" s="283"/>
      <c r="C18" s="284"/>
      <c r="D18" s="52"/>
      <c r="E18" s="53" t="s">
        <v>139</v>
      </c>
      <c r="F18" s="285">
        <f>IF(ISNUMBER(F16),F16+F17,"")</f>
      </c>
      <c r="G18" s="287" t="s">
        <v>140</v>
      </c>
      <c r="H18" s="288"/>
      <c r="I18" s="280"/>
      <c r="J18" s="281"/>
      <c r="K18" s="138"/>
      <c r="L18" s="139"/>
    </row>
    <row r="19" spans="1:12" ht="19.5" customHeight="1" thickBot="1">
      <c r="A19" s="54"/>
      <c r="B19" s="55" t="s">
        <v>141</v>
      </c>
      <c r="C19" s="56"/>
      <c r="D19" s="301" t="s">
        <v>24</v>
      </c>
      <c r="E19" s="302"/>
      <c r="F19" s="286"/>
      <c r="G19" s="57"/>
      <c r="H19" s="58" t="s">
        <v>142</v>
      </c>
      <c r="I19" s="293"/>
      <c r="J19" s="294"/>
      <c r="K19" s="138"/>
      <c r="L19" s="139"/>
    </row>
    <row r="20" spans="1:12" ht="19.5" customHeight="1" thickBot="1">
      <c r="A20" s="59"/>
      <c r="B20" s="60"/>
      <c r="K20" s="138"/>
      <c r="L20" s="139"/>
    </row>
    <row r="21" spans="1:12" ht="19.5" customHeight="1" thickBot="1">
      <c r="A21" s="271" t="s">
        <v>143</v>
      </c>
      <c r="B21" s="272"/>
      <c r="C21" s="272"/>
      <c r="D21" s="272"/>
      <c r="E21" s="272"/>
      <c r="F21" s="272"/>
      <c r="G21" s="272"/>
      <c r="H21" s="272"/>
      <c r="I21" s="272"/>
      <c r="J21" s="273"/>
      <c r="K21" s="138"/>
      <c r="L21" s="139"/>
    </row>
    <row r="22" spans="1:12" ht="19.5" customHeight="1">
      <c r="A22" s="31"/>
      <c r="B22" s="62"/>
      <c r="C22" s="63" t="s">
        <v>144</v>
      </c>
      <c r="D22" s="64" t="s">
        <v>87</v>
      </c>
      <c r="E22" s="65" t="s">
        <v>88</v>
      </c>
      <c r="F22" s="66"/>
      <c r="G22" s="67" t="s">
        <v>89</v>
      </c>
      <c r="H22" s="68" t="s">
        <v>90</v>
      </c>
      <c r="I22" s="69"/>
      <c r="J22" s="70"/>
      <c r="K22" s="138"/>
      <c r="L22" s="139"/>
    </row>
    <row r="23" spans="1:12" ht="19.5" customHeight="1" thickBot="1">
      <c r="A23" s="274" t="s">
        <v>57</v>
      </c>
      <c r="B23" s="275"/>
      <c r="C23" s="71" t="s">
        <v>91</v>
      </c>
      <c r="D23" s="72" t="s">
        <v>91</v>
      </c>
      <c r="E23" s="73" t="s">
        <v>92</v>
      </c>
      <c r="F23" s="66"/>
      <c r="G23" s="74" t="s">
        <v>93</v>
      </c>
      <c r="H23" s="75" t="s">
        <v>94</v>
      </c>
      <c r="I23" s="76" t="s">
        <v>95</v>
      </c>
      <c r="J23" s="77"/>
      <c r="K23" s="138"/>
      <c r="L23" s="139"/>
    </row>
    <row r="24" spans="1:12" ht="19.5" customHeight="1">
      <c r="A24" s="261" t="s">
        <v>34</v>
      </c>
      <c r="B24" s="262"/>
      <c r="C24" s="33"/>
      <c r="D24" s="78">
        <f aca="true" t="shared" si="0" ref="D24:D36">IF(C24&gt;0,100*(C24/$I$14),(""))</f>
      </c>
      <c r="E24" s="276">
        <f>IF(ISNUMBER(D24),(100-D24),(""))</f>
      </c>
      <c r="F24" s="277"/>
      <c r="G24" s="79"/>
      <c r="H24" s="80"/>
      <c r="I24" s="265" t="str">
        <f aca="true" t="shared" si="1" ref="I24:I35">IF(G24&gt;0,G24-E24,(" "))</f>
        <v> </v>
      </c>
      <c r="J24" s="266"/>
      <c r="K24" s="138"/>
      <c r="L24" s="139"/>
    </row>
    <row r="25" spans="1:12" ht="19.5" customHeight="1">
      <c r="A25" s="261" t="s">
        <v>36</v>
      </c>
      <c r="B25" s="262"/>
      <c r="C25" s="33"/>
      <c r="D25" s="78">
        <f t="shared" si="0"/>
      </c>
      <c r="E25" s="263">
        <f>IF(ISNUMBER(D25),(100-D25),(""))</f>
      </c>
      <c r="F25" s="264"/>
      <c r="G25" s="79"/>
      <c r="H25" s="80"/>
      <c r="I25" s="265" t="str">
        <f t="shared" si="1"/>
        <v> </v>
      </c>
      <c r="J25" s="266"/>
      <c r="K25" s="138"/>
      <c r="L25" s="139"/>
    </row>
    <row r="26" spans="1:12" ht="19.5" customHeight="1">
      <c r="A26" s="261" t="s">
        <v>38</v>
      </c>
      <c r="B26" s="262"/>
      <c r="C26" s="33"/>
      <c r="D26" s="78">
        <f t="shared" si="0"/>
      </c>
      <c r="E26" s="263">
        <f>IF(ISNUMBER(D26),(100-D26),(""))</f>
      </c>
      <c r="F26" s="264"/>
      <c r="G26" s="79"/>
      <c r="H26" s="80"/>
      <c r="I26" s="265" t="str">
        <f t="shared" si="1"/>
        <v> </v>
      </c>
      <c r="J26" s="266"/>
      <c r="K26" s="138"/>
      <c r="L26" s="139"/>
    </row>
    <row r="27" spans="1:12" ht="19.5" customHeight="1">
      <c r="A27" s="261" t="s">
        <v>40</v>
      </c>
      <c r="B27" s="262"/>
      <c r="C27" s="33"/>
      <c r="D27" s="78">
        <f t="shared" si="0"/>
      </c>
      <c r="E27" s="263">
        <f>IF(ISNUMBER(D27),(100-D27),(""))</f>
      </c>
      <c r="F27" s="264"/>
      <c r="G27" s="79"/>
      <c r="H27" s="80"/>
      <c r="I27" s="265" t="str">
        <f t="shared" si="1"/>
        <v> </v>
      </c>
      <c r="J27" s="266"/>
      <c r="K27" s="138"/>
      <c r="L27" s="139"/>
    </row>
    <row r="28" spans="1:12" ht="19.5" customHeight="1">
      <c r="A28" s="261" t="s">
        <v>42</v>
      </c>
      <c r="B28" s="262"/>
      <c r="C28" s="33"/>
      <c r="D28" s="78">
        <f t="shared" si="0"/>
      </c>
      <c r="E28" s="263">
        <f aca="true" t="shared" si="2" ref="E28:E35">IF(ISNUMBER(D28),(100-D28),(""))</f>
      </c>
      <c r="F28" s="264"/>
      <c r="G28" s="79"/>
      <c r="H28" s="80"/>
      <c r="I28" s="265" t="str">
        <f t="shared" si="1"/>
        <v> </v>
      </c>
      <c r="J28" s="266"/>
      <c r="K28" s="138"/>
      <c r="L28" s="139"/>
    </row>
    <row r="29" spans="1:12" ht="19.5" customHeight="1">
      <c r="A29" s="261" t="s">
        <v>44</v>
      </c>
      <c r="B29" s="262"/>
      <c r="C29" s="33"/>
      <c r="D29" s="78">
        <f t="shared" si="0"/>
      </c>
      <c r="E29" s="263">
        <f t="shared" si="2"/>
      </c>
      <c r="F29" s="264"/>
      <c r="G29" s="79"/>
      <c r="H29" s="80"/>
      <c r="I29" s="265" t="str">
        <f t="shared" si="1"/>
        <v> </v>
      </c>
      <c r="J29" s="266"/>
      <c r="K29" s="138"/>
      <c r="L29" s="139"/>
    </row>
    <row r="30" spans="1:11" ht="19.5" customHeight="1">
      <c r="A30" s="261" t="s">
        <v>46</v>
      </c>
      <c r="B30" s="262"/>
      <c r="C30" s="33"/>
      <c r="D30" s="78">
        <f t="shared" si="0"/>
      </c>
      <c r="E30" s="263">
        <f t="shared" si="2"/>
      </c>
      <c r="F30" s="264"/>
      <c r="G30" s="79"/>
      <c r="H30" s="80"/>
      <c r="I30" s="265" t="str">
        <f t="shared" si="1"/>
        <v> </v>
      </c>
      <c r="J30" s="266"/>
      <c r="K30" s="136"/>
    </row>
    <row r="31" spans="1:11" ht="19.5" customHeight="1">
      <c r="A31" s="261" t="s">
        <v>48</v>
      </c>
      <c r="B31" s="262"/>
      <c r="C31" s="33"/>
      <c r="D31" s="78">
        <f t="shared" si="0"/>
      </c>
      <c r="E31" s="263">
        <f t="shared" si="2"/>
      </c>
      <c r="F31" s="264"/>
      <c r="G31" s="79"/>
      <c r="H31" s="80"/>
      <c r="I31" s="265" t="str">
        <f t="shared" si="1"/>
        <v> </v>
      </c>
      <c r="J31" s="266"/>
      <c r="K31" s="61"/>
    </row>
    <row r="32" spans="1:11" ht="19.5" customHeight="1">
      <c r="A32" s="261" t="s">
        <v>50</v>
      </c>
      <c r="B32" s="262"/>
      <c r="C32" s="33"/>
      <c r="D32" s="78">
        <f t="shared" si="0"/>
      </c>
      <c r="E32" s="263">
        <f t="shared" si="2"/>
      </c>
      <c r="F32" s="264"/>
      <c r="G32" s="79"/>
      <c r="H32" s="80"/>
      <c r="I32" s="265" t="str">
        <f t="shared" si="1"/>
        <v> </v>
      </c>
      <c r="J32" s="266"/>
      <c r="K32" s="61"/>
    </row>
    <row r="33" spans="1:11" ht="19.5" customHeight="1">
      <c r="A33" s="261" t="s">
        <v>52</v>
      </c>
      <c r="B33" s="262"/>
      <c r="C33" s="33"/>
      <c r="D33" s="78">
        <f t="shared" si="0"/>
      </c>
      <c r="E33" s="263">
        <f t="shared" si="2"/>
      </c>
      <c r="F33" s="264"/>
      <c r="G33" s="79"/>
      <c r="H33" s="80"/>
      <c r="I33" s="265" t="str">
        <f t="shared" si="1"/>
        <v> </v>
      </c>
      <c r="J33" s="266"/>
      <c r="K33" s="61"/>
    </row>
    <row r="34" spans="1:11" ht="19.5" customHeight="1">
      <c r="A34" s="261" t="s">
        <v>54</v>
      </c>
      <c r="B34" s="262"/>
      <c r="C34" s="33"/>
      <c r="D34" s="78">
        <f t="shared" si="0"/>
      </c>
      <c r="E34" s="263">
        <f t="shared" si="2"/>
      </c>
      <c r="F34" s="264"/>
      <c r="G34" s="79"/>
      <c r="H34" s="80"/>
      <c r="I34" s="265" t="str">
        <f t="shared" si="1"/>
        <v> </v>
      </c>
      <c r="J34" s="266"/>
      <c r="K34" s="61"/>
    </row>
    <row r="35" spans="1:11" ht="19.5" customHeight="1" thickBot="1">
      <c r="A35" s="261" t="s">
        <v>56</v>
      </c>
      <c r="B35" s="262"/>
      <c r="C35" s="33"/>
      <c r="D35" s="78">
        <f t="shared" si="0"/>
      </c>
      <c r="E35" s="267">
        <f t="shared" si="2"/>
      </c>
      <c r="F35" s="268"/>
      <c r="G35" s="81"/>
      <c r="H35" s="33"/>
      <c r="I35" s="265" t="str">
        <f t="shared" si="1"/>
        <v> </v>
      </c>
      <c r="J35" s="266"/>
      <c r="K35" s="61"/>
    </row>
    <row r="36" spans="1:11" ht="19.5" customHeight="1">
      <c r="A36" s="244" t="s">
        <v>96</v>
      </c>
      <c r="B36" s="245"/>
      <c r="C36" s="15"/>
      <c r="D36" s="78">
        <f t="shared" si="0"/>
      </c>
      <c r="E36" s="246"/>
      <c r="F36" s="247"/>
      <c r="G36" s="197"/>
      <c r="H36" s="198"/>
      <c r="I36" s="248"/>
      <c r="J36" s="249"/>
      <c r="K36" s="61"/>
    </row>
    <row r="37" spans="1:11" ht="19.5" customHeight="1" thickBot="1">
      <c r="A37" s="255" t="s">
        <v>97</v>
      </c>
      <c r="B37" s="256"/>
      <c r="C37" s="82">
        <f>IF(ISNUMBER(C36),((C36-C35)+(C35-C34)+(C34-C33)+(C33-C32)+(C32-C31)+(C31-C30)+(C30-C29)+(C29-C28)+(C28-C27)+(C27-C26)+(C26-C25)+(C25-C24)+(C24)),(""))</f>
      </c>
      <c r="D37" s="83" t="str">
        <f>IF(ISTEXT(C37),(" "),IF(C37&gt;I13+(I13*0.003),"Sum of weights TOLERANCE ERROR",IF(C37&lt;I13-(I13*0.003),"Sum of weights TOLERANCE ERROR",(" "))))</f>
        <v> </v>
      </c>
      <c r="E37" s="84"/>
      <c r="F37" s="84"/>
      <c r="G37" s="85"/>
      <c r="H37" s="85"/>
      <c r="I37" s="85"/>
      <c r="J37" s="86"/>
      <c r="K37" s="61"/>
    </row>
    <row r="38" spans="1:11" ht="19.5" customHeight="1" thickBot="1">
      <c r="A38" s="140" t="s">
        <v>28</v>
      </c>
      <c r="B38" s="141"/>
      <c r="C38" s="141"/>
      <c r="D38" s="141"/>
      <c r="E38" s="141"/>
      <c r="F38" s="201"/>
      <c r="G38" s="43"/>
      <c r="H38" s="43"/>
      <c r="I38" s="43"/>
      <c r="K38" s="61"/>
    </row>
    <row r="39" spans="1:11" ht="19.5" customHeight="1" thickBot="1">
      <c r="A39" s="142" t="s">
        <v>145</v>
      </c>
      <c r="B39" s="143" t="s">
        <v>147</v>
      </c>
      <c r="C39" s="143" t="s">
        <v>146</v>
      </c>
      <c r="D39" s="143" t="s">
        <v>148</v>
      </c>
      <c r="E39" s="199" t="s">
        <v>153</v>
      </c>
      <c r="F39" s="202" t="s">
        <v>109</v>
      </c>
      <c r="K39" s="61"/>
    </row>
    <row r="40" spans="1:6" ht="19.5" customHeight="1" thickBot="1">
      <c r="A40" s="93"/>
      <c r="B40" s="87"/>
      <c r="C40" s="87"/>
      <c r="D40" s="87"/>
      <c r="E40" s="196" t="str">
        <f>IF(ISNUMBER(D40),D40-C40,(" "))</f>
        <v> </v>
      </c>
      <c r="F40" s="203" t="str">
        <f>IF(B40&gt;0,B40/E40,(" "))</f>
        <v> </v>
      </c>
    </row>
    <row r="41" spans="1:6" ht="19.5" customHeight="1" thickBot="1">
      <c r="A41" s="94"/>
      <c r="B41" s="87"/>
      <c r="C41" s="87"/>
      <c r="D41" s="87"/>
      <c r="E41" s="196" t="str">
        <f>IF(ISNUMBER(D41),D41-C41,(" "))</f>
        <v> </v>
      </c>
      <c r="F41" s="203" t="str">
        <f>IF(B41&gt;0,B41/E41,(" "))</f>
        <v> </v>
      </c>
    </row>
    <row r="42" spans="1:6" ht="19.5" customHeight="1" thickBot="1">
      <c r="A42" s="95"/>
      <c r="B42" s="92"/>
      <c r="C42" s="92"/>
      <c r="D42" s="92"/>
      <c r="E42" s="200" t="str">
        <f>IF(ISNUMBER(D42),D42-C42,(" "))</f>
        <v> </v>
      </c>
      <c r="F42" s="203" t="str">
        <f>IF(B42&gt;0,B42/E42,(" "))</f>
        <v> </v>
      </c>
    </row>
    <row r="43" spans="1:11" ht="19.5" customHeight="1" thickBot="1">
      <c r="A43" s="289" t="s">
        <v>15</v>
      </c>
      <c r="B43" s="290"/>
      <c r="C43" s="290"/>
      <c r="D43" s="290"/>
      <c r="E43" s="290"/>
      <c r="F43" s="291"/>
      <c r="G43" s="290"/>
      <c r="H43" s="290"/>
      <c r="I43" s="290"/>
      <c r="J43" s="292"/>
      <c r="K43" s="61"/>
    </row>
    <row r="44" spans="2:11" ht="19.5" customHeight="1" thickBot="1">
      <c r="B44" s="214"/>
      <c r="C44" s="258" t="s">
        <v>58</v>
      </c>
      <c r="D44" s="259"/>
      <c r="E44" s="258" t="s">
        <v>59</v>
      </c>
      <c r="F44" s="260"/>
      <c r="G44" s="159"/>
      <c r="H44" s="215"/>
      <c r="I44" s="216"/>
      <c r="J44" s="217"/>
      <c r="K44" s="61"/>
    </row>
    <row r="45" spans="1:16" ht="19.5" customHeight="1" thickBot="1">
      <c r="A45" s="144" t="s">
        <v>145</v>
      </c>
      <c r="B45" s="145" t="s">
        <v>60</v>
      </c>
      <c r="C45" s="218" t="s">
        <v>155</v>
      </c>
      <c r="D45" s="219" t="s">
        <v>156</v>
      </c>
      <c r="E45" s="145" t="s">
        <v>149</v>
      </c>
      <c r="F45" s="146" t="s">
        <v>150</v>
      </c>
      <c r="G45" s="220" t="s">
        <v>157</v>
      </c>
      <c r="H45" s="221" t="s">
        <v>151</v>
      </c>
      <c r="I45" s="250" t="s">
        <v>113</v>
      </c>
      <c r="J45" s="257"/>
      <c r="L45" s="147"/>
      <c r="N45" s="121"/>
      <c r="O45" s="148" t="s">
        <v>108</v>
      </c>
      <c r="P45" s="149" t="s">
        <v>62</v>
      </c>
    </row>
    <row r="46" spans="1:13" ht="19.5" customHeight="1" thickBot="1">
      <c r="A46" s="222"/>
      <c r="B46" s="223"/>
      <c r="C46" s="223"/>
      <c r="D46" s="224"/>
      <c r="E46" s="223"/>
      <c r="F46" s="225"/>
      <c r="G46" s="226">
        <f>IF(ISNUMBER(D46),B46/(B46-(D46-C46)),IF(ISNUMBER(F46),B46/(B46+E46-F46),""))</f>
      </c>
      <c r="H46" s="227">
        <f>IF(ISNUMBER(G46),ROUND(G46*62.4,1),"")</f>
      </c>
      <c r="I46" s="250" t="s">
        <v>114</v>
      </c>
      <c r="J46" s="251"/>
      <c r="L46" s="147"/>
      <c r="M46" s="150"/>
    </row>
    <row r="47" spans="1:15" ht="19.5" customHeight="1" thickBot="1">
      <c r="A47" s="222"/>
      <c r="B47" s="223"/>
      <c r="C47" s="223"/>
      <c r="D47" s="224"/>
      <c r="E47" s="223"/>
      <c r="F47" s="228"/>
      <c r="G47" s="226">
        <f>IF(ISNUMBER(D47),B47/(B47-(D47-C47)),IF(ISNUMBER(F47),B47/(B47+E47-F47),""))</f>
      </c>
      <c r="H47" s="227">
        <f>IF(ISNUMBER(G47),ROUND(G47*62.4,1),"")</f>
      </c>
      <c r="I47" s="250" t="s">
        <v>115</v>
      </c>
      <c r="J47" s="251"/>
      <c r="L47" s="147"/>
      <c r="M47" s="150"/>
      <c r="O47" s="151"/>
    </row>
    <row r="48" spans="1:13" ht="19.5" customHeight="1" thickBot="1">
      <c r="A48" s="152"/>
      <c r="B48" s="153"/>
      <c r="C48" s="153"/>
      <c r="D48" s="154"/>
      <c r="E48" s="153"/>
      <c r="F48" s="229" t="s">
        <v>152</v>
      </c>
      <c r="G48" s="226" t="str">
        <f>IF(ISNUMBER(G46),AVERAGE(G46:G47),(" "))</f>
        <v> </v>
      </c>
      <c r="H48" s="96" t="str">
        <f>IF(ISNUMBER(H46),ROUND(AVERAGE(H46:H47),1),(" "))</f>
        <v> </v>
      </c>
      <c r="I48" s="155"/>
      <c r="J48" s="156"/>
      <c r="K48" s="157"/>
      <c r="L48" s="158"/>
      <c r="M48" s="150"/>
    </row>
    <row r="49" spans="1:11" ht="19.5" customHeight="1" thickBot="1">
      <c r="A49" s="159"/>
      <c r="B49" s="160" t="s">
        <v>31</v>
      </c>
      <c r="C49" s="161"/>
      <c r="D49" s="161"/>
      <c r="E49" s="204"/>
      <c r="F49" s="252" t="s">
        <v>29</v>
      </c>
      <c r="G49" s="253"/>
      <c r="H49" s="253"/>
      <c r="I49" s="253"/>
      <c r="J49" s="254"/>
      <c r="K49" s="61"/>
    </row>
    <row r="50" spans="1:11" ht="19.5" customHeight="1" thickBot="1">
      <c r="A50" s="162" t="s">
        <v>145</v>
      </c>
      <c r="B50" s="163" t="s">
        <v>160</v>
      </c>
      <c r="C50" s="193" t="s">
        <v>110</v>
      </c>
      <c r="D50" s="193" t="s">
        <v>111</v>
      </c>
      <c r="E50" s="193" t="s">
        <v>112</v>
      </c>
      <c r="F50" s="144" t="s">
        <v>12</v>
      </c>
      <c r="G50" s="48" t="s">
        <v>13</v>
      </c>
      <c r="H50" s="206" t="s">
        <v>116</v>
      </c>
      <c r="I50" s="202" t="s">
        <v>14</v>
      </c>
      <c r="J50" s="164" t="s">
        <v>117</v>
      </c>
      <c r="K50" s="61"/>
    </row>
    <row r="51" spans="1:11" ht="19.5" customHeight="1" thickBot="1">
      <c r="A51" s="90"/>
      <c r="B51" s="192"/>
      <c r="C51" s="194">
        <f>IF(D40&gt;0,100*((($G$48-F40)/$G$48)),(""))</f>
      </c>
      <c r="D51" s="194">
        <f>IF(D40&gt;0,100-(((100-$I$17)*F40)/B51),(""))</f>
      </c>
      <c r="E51" s="96" t="str">
        <f>IF(ISNUMBER(D51),100*(D51-C51)/D51,(" "))</f>
        <v> </v>
      </c>
      <c r="F51" s="89"/>
      <c r="G51" s="114">
        <f>IF(ISNUMBER(E40),LOOKUP(E40,'Stability Correlation Ratios'!$C$9:$C$43,'Stability Correlation Ratios'!$D$9:$D$43),"")</f>
      </c>
      <c r="H51" s="88"/>
      <c r="I51" s="165">
        <f>IF(ISNUMBER(H51),H51*G51,"")</f>
      </c>
      <c r="J51" s="115"/>
      <c r="K51" s="61"/>
    </row>
    <row r="52" spans="1:11" ht="19.5" customHeight="1" thickBot="1">
      <c r="A52" s="91"/>
      <c r="B52" s="230"/>
      <c r="C52" s="194">
        <f>IF(D41&gt;0,100*((($G$48-F41)/$G$48)),(""))</f>
      </c>
      <c r="D52" s="194">
        <f>IF(D41&gt;0,100-(((100-$I$17)*F41)/$B$52),(""))</f>
      </c>
      <c r="E52" s="96" t="str">
        <f>IF(ISNUMBER(D52),100*(D52-C52)/D52,(" "))</f>
        <v> </v>
      </c>
      <c r="F52" s="89"/>
      <c r="G52" s="113">
        <f>IF(ISNUMBER(E41),LOOKUP(E41,'Stability Correlation Ratios'!$C$9:$C$43,'Stability Correlation Ratios'!$D$9:$D$43),"")</f>
      </c>
      <c r="H52" s="88"/>
      <c r="I52" s="165">
        <f>IF(ISNUMBER(H52),H52*G52,"")</f>
      </c>
      <c r="J52" s="115"/>
      <c r="K52" s="61"/>
    </row>
    <row r="53" spans="1:11" ht="19.5" customHeight="1" thickBot="1">
      <c r="A53" s="90"/>
      <c r="B53" s="231"/>
      <c r="C53" s="194">
        <f>IF(D42&gt;0,100*((($G$48-F42)/$G$48)),(""))</f>
      </c>
      <c r="D53" s="194">
        <f>IF(D42&gt;0,100-(((100-$I$17)*F42)/$B$53),(""))</f>
      </c>
      <c r="E53" s="96" t="str">
        <f>IF(ISNUMBER(D53),100*(D53-C53)/D53,(" "))</f>
        <v> </v>
      </c>
      <c r="F53" s="89"/>
      <c r="G53" s="114">
        <f>IF(ISNUMBER(E42),LOOKUP(E42,'Stability Correlation Ratios'!$C$9:$C$43,'Stability Correlation Ratios'!$D$9:$D$43),"")</f>
      </c>
      <c r="H53" s="205"/>
      <c r="I53" s="165">
        <f>IF(ISNUMBER(H53),H53*G53,"")</f>
      </c>
      <c r="J53" s="115"/>
      <c r="K53" s="61"/>
    </row>
    <row r="54" spans="1:11" ht="19.5" customHeight="1" thickBot="1">
      <c r="A54" s="166"/>
      <c r="B54" s="167" t="s">
        <v>152</v>
      </c>
      <c r="C54" s="96" t="str">
        <f>IF(ISNUMBER(C51),AVERAGE(C51:C53),(" "))</f>
        <v> </v>
      </c>
      <c r="D54" s="97" t="str">
        <f>IF(ISNUMBER(D51),AVERAGE(D51:D53),(" "))</f>
        <v> </v>
      </c>
      <c r="E54" s="96" t="str">
        <f>IF(ISNUMBER(E51),AVERAGE(E51:E53),(" "))</f>
        <v> </v>
      </c>
      <c r="F54" s="168"/>
      <c r="G54" s="169"/>
      <c r="H54" s="202" t="s">
        <v>152</v>
      </c>
      <c r="I54" s="116" t="str">
        <f>IF(ISNUMBER(I51),AVERAGE(I51:I53),(" "))</f>
        <v> </v>
      </c>
      <c r="J54" s="117" t="str">
        <f>IF(ISNUMBER(J51),AVERAGE(J51:J53),(" "))</f>
        <v> </v>
      </c>
      <c r="K54" s="61"/>
    </row>
    <row r="55" spans="1:11" ht="19.5" customHeight="1">
      <c r="A55" s="170" t="s">
        <v>101</v>
      </c>
      <c r="B55" s="305"/>
      <c r="C55" s="306"/>
      <c r="D55" s="306"/>
      <c r="E55" s="306"/>
      <c r="F55" s="307"/>
      <c r="G55" s="307"/>
      <c r="H55" s="307"/>
      <c r="I55" s="307"/>
      <c r="J55" s="307"/>
      <c r="K55" s="61"/>
    </row>
    <row r="56" spans="1:11" s="173" customFormat="1" ht="19.5" customHeight="1">
      <c r="A56" s="171"/>
      <c r="B56" s="308"/>
      <c r="C56" s="308"/>
      <c r="D56" s="308"/>
      <c r="E56" s="308"/>
      <c r="F56" s="308"/>
      <c r="G56" s="308"/>
      <c r="H56" s="308"/>
      <c r="I56" s="308"/>
      <c r="J56" s="308"/>
      <c r="K56" s="172"/>
    </row>
    <row r="57" spans="1:10" ht="19.5" customHeight="1">
      <c r="A57" s="174"/>
      <c r="B57" s="309"/>
      <c r="C57" s="309"/>
      <c r="D57" s="309"/>
      <c r="E57" s="309"/>
      <c r="F57" s="309"/>
      <c r="G57" s="309"/>
      <c r="H57" s="309"/>
      <c r="I57" s="309"/>
      <c r="J57" s="309"/>
    </row>
    <row r="58" spans="1:10" ht="19.5" customHeight="1">
      <c r="A58" s="175" t="s">
        <v>98</v>
      </c>
      <c r="B58" s="310"/>
      <c r="C58" s="304"/>
      <c r="D58" s="304"/>
      <c r="E58" s="304"/>
      <c r="F58" s="175" t="s">
        <v>100</v>
      </c>
      <c r="G58" s="311"/>
      <c r="H58" s="304"/>
      <c r="I58" s="304"/>
      <c r="J58" s="304"/>
    </row>
    <row r="59" spans="1:10" ht="19.5" customHeight="1">
      <c r="A59" s="175" t="s">
        <v>118</v>
      </c>
      <c r="B59" s="310"/>
      <c r="C59" s="304"/>
      <c r="D59" s="304"/>
      <c r="E59" s="304"/>
      <c r="F59" s="175" t="s">
        <v>118</v>
      </c>
      <c r="G59" s="312"/>
      <c r="H59" s="304"/>
      <c r="I59" s="304"/>
      <c r="J59" s="304"/>
    </row>
    <row r="60" spans="1:10" ht="19.5" customHeight="1">
      <c r="A60" s="11" t="s">
        <v>99</v>
      </c>
      <c r="B60" s="303"/>
      <c r="C60" s="304"/>
      <c r="D60" s="304"/>
      <c r="E60" s="304"/>
      <c r="F60" s="175" t="s">
        <v>99</v>
      </c>
      <c r="G60" s="303"/>
      <c r="H60" s="304"/>
      <c r="I60" s="304"/>
      <c r="J60" s="304"/>
    </row>
    <row r="61" spans="1:11" s="181" customFormat="1" ht="19.5" customHeight="1">
      <c r="A61" s="176"/>
      <c r="B61" s="177"/>
      <c r="C61" s="239" t="s">
        <v>162</v>
      </c>
      <c r="D61" s="240" t="s">
        <v>163</v>
      </c>
      <c r="E61" s="241"/>
      <c r="F61" s="242" t="s">
        <v>164</v>
      </c>
      <c r="G61" s="243"/>
      <c r="H61" s="176"/>
      <c r="I61" s="178"/>
      <c r="J61" s="179"/>
      <c r="K61" s="180"/>
    </row>
    <row r="62" spans="1:11" ht="19.5" customHeight="1">
      <c r="A62" s="182"/>
      <c r="B62" s="183"/>
      <c r="C62" s="183"/>
      <c r="D62" s="183"/>
      <c r="E62" s="183"/>
      <c r="F62" s="184"/>
      <c r="G62" s="1"/>
      <c r="H62" s="185"/>
      <c r="I62" s="185"/>
      <c r="J62" s="185"/>
      <c r="K62" s="137"/>
    </row>
    <row r="63" spans="1:11" ht="19.5" customHeight="1">
      <c r="A63" s="182"/>
      <c r="B63" s="183"/>
      <c r="C63" s="183"/>
      <c r="D63" s="183"/>
      <c r="E63" s="113"/>
      <c r="F63" s="186"/>
      <c r="G63" s="187"/>
      <c r="H63" s="185"/>
      <c r="I63" s="185"/>
      <c r="J63" s="185"/>
      <c r="K63" s="137"/>
    </row>
    <row r="64" spans="1:11" ht="19.5" customHeight="1">
      <c r="A64" s="182"/>
      <c r="B64" s="188"/>
      <c r="C64" s="188"/>
      <c r="D64" s="188"/>
      <c r="E64" s="189"/>
      <c r="F64" s="190"/>
      <c r="G64" s="185"/>
      <c r="H64" s="185"/>
      <c r="I64" s="185"/>
      <c r="J64" s="185"/>
      <c r="K64" s="137"/>
    </row>
    <row r="65" spans="1:11" ht="12.75" customHeight="1">
      <c r="A65" s="43"/>
      <c r="B65" s="43"/>
      <c r="C65" s="43"/>
      <c r="D65" s="43"/>
      <c r="E65" s="43"/>
      <c r="F65" s="43"/>
      <c r="G65" s="191"/>
      <c r="H65" s="191"/>
      <c r="I65" s="191"/>
      <c r="J65" s="191"/>
      <c r="K65" s="137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91" ht="12">
      <c r="A91" t="s">
        <v>102</v>
      </c>
    </row>
    <row r="92" ht="12">
      <c r="A92" t="s">
        <v>75</v>
      </c>
    </row>
    <row r="93" ht="12">
      <c r="A93" t="s">
        <v>103</v>
      </c>
    </row>
    <row r="94" ht="12">
      <c r="A94" t="s">
        <v>76</v>
      </c>
    </row>
    <row r="95" ht="12">
      <c r="A95" t="s">
        <v>120</v>
      </c>
    </row>
    <row r="96" ht="12">
      <c r="A96" t="s">
        <v>77</v>
      </c>
    </row>
    <row r="97" ht="12">
      <c r="A97" t="s">
        <v>104</v>
      </c>
    </row>
    <row r="98" ht="12">
      <c r="A98" t="s">
        <v>105</v>
      </c>
    </row>
  </sheetData>
  <mergeCells count="87">
    <mergeCell ref="B8:C8"/>
    <mergeCell ref="B9:C9"/>
    <mergeCell ref="F2:J2"/>
    <mergeCell ref="F9:G9"/>
    <mergeCell ref="I4:J4"/>
    <mergeCell ref="I5:J5"/>
    <mergeCell ref="I6:J6"/>
    <mergeCell ref="I7:J7"/>
    <mergeCell ref="I8:J8"/>
    <mergeCell ref="B2:C2"/>
    <mergeCell ref="B3:C3"/>
    <mergeCell ref="B4:C4"/>
    <mergeCell ref="B5:C5"/>
    <mergeCell ref="B6:C6"/>
    <mergeCell ref="B7:C7"/>
    <mergeCell ref="I13:J13"/>
    <mergeCell ref="D10:J10"/>
    <mergeCell ref="I11:J11"/>
    <mergeCell ref="F12:F13"/>
    <mergeCell ref="I12:J12"/>
    <mergeCell ref="B60:E60"/>
    <mergeCell ref="G60:J60"/>
    <mergeCell ref="B55:J57"/>
    <mergeCell ref="B58:E58"/>
    <mergeCell ref="G58:J58"/>
    <mergeCell ref="B59:E59"/>
    <mergeCell ref="G59:J59"/>
    <mergeCell ref="A43:J43"/>
    <mergeCell ref="I19:J19"/>
    <mergeCell ref="C14:C15"/>
    <mergeCell ref="I14:J14"/>
    <mergeCell ref="I15:J16"/>
    <mergeCell ref="G16:H16"/>
    <mergeCell ref="D19:E19"/>
    <mergeCell ref="A25:B25"/>
    <mergeCell ref="E25:F25"/>
    <mergeCell ref="I25:J25"/>
    <mergeCell ref="D13:E13"/>
    <mergeCell ref="A21:J21"/>
    <mergeCell ref="A23:B23"/>
    <mergeCell ref="A24:B24"/>
    <mergeCell ref="E24:F24"/>
    <mergeCell ref="I24:J24"/>
    <mergeCell ref="I17:J18"/>
    <mergeCell ref="A18:C18"/>
    <mergeCell ref="F18:F19"/>
    <mergeCell ref="G18:H18"/>
    <mergeCell ref="A26:B26"/>
    <mergeCell ref="E26:F26"/>
    <mergeCell ref="I26:J26"/>
    <mergeCell ref="A27:B27"/>
    <mergeCell ref="E27:F27"/>
    <mergeCell ref="I27:J27"/>
    <mergeCell ref="A28:B28"/>
    <mergeCell ref="E28:F28"/>
    <mergeCell ref="I28:J28"/>
    <mergeCell ref="A29:B29"/>
    <mergeCell ref="E29:F29"/>
    <mergeCell ref="I29:J29"/>
    <mergeCell ref="A30:B30"/>
    <mergeCell ref="E30:F30"/>
    <mergeCell ref="I30:J30"/>
    <mergeCell ref="A31:B31"/>
    <mergeCell ref="E31:F31"/>
    <mergeCell ref="I31:J31"/>
    <mergeCell ref="A32:B32"/>
    <mergeCell ref="E32:F32"/>
    <mergeCell ref="I32:J32"/>
    <mergeCell ref="A33:B33"/>
    <mergeCell ref="E33:F33"/>
    <mergeCell ref="I33:J33"/>
    <mergeCell ref="A34:B34"/>
    <mergeCell ref="E34:F34"/>
    <mergeCell ref="I34:J34"/>
    <mergeCell ref="A35:B35"/>
    <mergeCell ref="E35:F35"/>
    <mergeCell ref="I35:J35"/>
    <mergeCell ref="A36:B36"/>
    <mergeCell ref="E36:F36"/>
    <mergeCell ref="I36:J36"/>
    <mergeCell ref="I46:J46"/>
    <mergeCell ref="I47:J47"/>
    <mergeCell ref="F49:J49"/>
    <mergeCell ref="A37:B37"/>
    <mergeCell ref="I45:J45"/>
    <mergeCell ref="C44:D44"/>
    <mergeCell ref="E44:F44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scale="58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VT&amp;R&amp;"Arial,Bold"T164T245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showGridLines="0" zoomScaleSheetLayoutView="75" workbookViewId="0" topLeftCell="A1">
      <selection activeCell="N20" sqref="N20"/>
    </sheetView>
  </sheetViews>
  <sheetFormatPr defaultColWidth="9.140625" defaultRowHeight="12.75"/>
  <cols>
    <col min="1" max="10" width="12.7109375" style="61" customWidth="1"/>
    <col min="11" max="11" width="10.421875" style="121" customWidth="1"/>
    <col min="12" max="12" width="7.00390625" style="61" customWidth="1"/>
    <col min="13" max="16384" width="9.140625" style="61" customWidth="1"/>
  </cols>
  <sheetData>
    <row r="1" spans="1:10" ht="19.5" customHeight="1">
      <c r="A1" s="118" t="s">
        <v>165</v>
      </c>
      <c r="B1" s="119"/>
      <c r="C1" s="119"/>
      <c r="D1" s="120"/>
      <c r="E1" s="120"/>
      <c r="F1" s="120"/>
      <c r="G1" s="119"/>
      <c r="H1" s="120"/>
      <c r="I1" s="120"/>
      <c r="J1" s="119"/>
    </row>
    <row r="2" spans="1:11" s="125" customFormat="1" ht="19.5" customHeight="1">
      <c r="A2" s="122" t="s">
        <v>63</v>
      </c>
      <c r="B2" s="313"/>
      <c r="C2" s="314"/>
      <c r="D2" s="2"/>
      <c r="E2" s="123" t="s">
        <v>61</v>
      </c>
      <c r="F2" s="325"/>
      <c r="G2" s="314"/>
      <c r="H2" s="314"/>
      <c r="I2" s="314"/>
      <c r="J2" s="314"/>
      <c r="K2" s="124"/>
    </row>
    <row r="3" spans="1:22" s="130" customFormat="1" ht="19.5" customHeight="1">
      <c r="A3" s="123" t="s">
        <v>86</v>
      </c>
      <c r="B3" s="313"/>
      <c r="C3" s="314"/>
      <c r="D3" s="3"/>
      <c r="E3" s="126" t="s">
        <v>80</v>
      </c>
      <c r="F3" s="213"/>
      <c r="G3" s="127"/>
      <c r="H3" s="126" t="s">
        <v>64</v>
      </c>
      <c r="I3" s="2"/>
      <c r="J3" s="4"/>
      <c r="K3" s="128"/>
      <c r="L3" s="128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130" customFormat="1" ht="19.5" customHeight="1">
      <c r="A4" s="122" t="s">
        <v>66</v>
      </c>
      <c r="B4" s="313"/>
      <c r="C4" s="314"/>
      <c r="D4" s="3"/>
      <c r="E4" s="123" t="s">
        <v>107</v>
      </c>
      <c r="F4" s="213"/>
      <c r="G4" s="127"/>
      <c r="H4" s="126" t="s">
        <v>67</v>
      </c>
      <c r="I4" s="325"/>
      <c r="J4" s="314"/>
      <c r="K4" s="128"/>
      <c r="L4" s="128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2" s="130" customFormat="1" ht="19.5" customHeight="1">
      <c r="A5" s="126" t="s">
        <v>69</v>
      </c>
      <c r="B5" s="313"/>
      <c r="C5" s="314"/>
      <c r="D5" s="3"/>
      <c r="E5" s="126" t="s">
        <v>65</v>
      </c>
      <c r="F5" s="213"/>
      <c r="G5" s="127"/>
      <c r="H5" s="126" t="s">
        <v>70</v>
      </c>
      <c r="I5" s="325"/>
      <c r="J5" s="314"/>
      <c r="K5" s="128"/>
      <c r="L5" s="128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2" s="130" customFormat="1" ht="19.5" customHeight="1">
      <c r="A6" s="126" t="s">
        <v>78</v>
      </c>
      <c r="B6" s="313"/>
      <c r="C6" s="314"/>
      <c r="D6" s="3"/>
      <c r="E6" s="126" t="s">
        <v>68</v>
      </c>
      <c r="F6" s="213"/>
      <c r="G6" s="127"/>
      <c r="H6" s="126" t="s">
        <v>79</v>
      </c>
      <c r="I6" s="325"/>
      <c r="J6" s="314"/>
      <c r="K6" s="128"/>
      <c r="L6" s="128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22" s="130" customFormat="1" ht="19.5" customHeight="1">
      <c r="A7" s="126" t="s">
        <v>83</v>
      </c>
      <c r="B7" s="313"/>
      <c r="C7" s="314"/>
      <c r="D7" s="3"/>
      <c r="E7" s="126" t="s">
        <v>71</v>
      </c>
      <c r="F7" s="213"/>
      <c r="G7" s="127"/>
      <c r="H7" s="126" t="s">
        <v>81</v>
      </c>
      <c r="I7" s="325"/>
      <c r="J7" s="314"/>
      <c r="K7" s="128"/>
      <c r="L7" s="128"/>
      <c r="M7" s="129"/>
      <c r="N7" s="129"/>
      <c r="O7" s="129"/>
      <c r="P7" s="129"/>
      <c r="Q7" s="129"/>
      <c r="R7" s="129"/>
      <c r="S7" s="129"/>
      <c r="T7" s="129"/>
      <c r="U7" s="129"/>
      <c r="V7" s="129"/>
    </row>
    <row r="8" spans="1:22" s="130" customFormat="1" ht="19.5" customHeight="1">
      <c r="A8" s="126" t="s">
        <v>106</v>
      </c>
      <c r="B8" s="313"/>
      <c r="C8" s="314"/>
      <c r="D8" s="3"/>
      <c r="E8" s="126" t="s">
        <v>82</v>
      </c>
      <c r="F8" s="2"/>
      <c r="G8" s="127"/>
      <c r="H8" s="126" t="s">
        <v>84</v>
      </c>
      <c r="I8" s="325"/>
      <c r="J8" s="314"/>
      <c r="K8" s="61"/>
      <c r="L8" s="61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12" s="134" customFormat="1" ht="19.5" customHeight="1" thickBot="1">
      <c r="A9" s="131" t="s">
        <v>85</v>
      </c>
      <c r="B9" s="323"/>
      <c r="C9" s="324"/>
      <c r="D9" s="5"/>
      <c r="E9" s="131" t="s">
        <v>119</v>
      </c>
      <c r="F9" s="326"/>
      <c r="G9" s="324"/>
      <c r="H9" s="132"/>
      <c r="I9" s="6"/>
      <c r="J9" s="133"/>
      <c r="K9" s="121"/>
      <c r="L9" s="61"/>
    </row>
    <row r="10" spans="1:11" ht="19.5" customHeight="1" thickBot="1">
      <c r="A10" s="7"/>
      <c r="B10" s="8" t="s">
        <v>161</v>
      </c>
      <c r="C10" s="9"/>
      <c r="D10" s="315" t="s">
        <v>122</v>
      </c>
      <c r="E10" s="316"/>
      <c r="F10" s="316"/>
      <c r="G10" s="316"/>
      <c r="H10" s="316"/>
      <c r="I10" s="316"/>
      <c r="J10" s="317"/>
      <c r="K10" s="43"/>
    </row>
    <row r="11" spans="1:12" ht="19.5" customHeight="1">
      <c r="A11" s="10"/>
      <c r="B11" s="11" t="s">
        <v>123</v>
      </c>
      <c r="C11" s="12"/>
      <c r="D11" s="13"/>
      <c r="E11" s="14" t="s">
        <v>124</v>
      </c>
      <c r="F11" s="15"/>
      <c r="G11" s="16"/>
      <c r="H11" s="14" t="s">
        <v>125</v>
      </c>
      <c r="I11" s="318"/>
      <c r="J11" s="319"/>
      <c r="K11" s="61"/>
      <c r="L11" s="135"/>
    </row>
    <row r="12" spans="1:10" ht="19.5" customHeight="1">
      <c r="A12" s="17"/>
      <c r="B12" s="18" t="s">
        <v>126</v>
      </c>
      <c r="C12" s="19"/>
      <c r="D12" s="20"/>
      <c r="E12" s="21" t="s">
        <v>127</v>
      </c>
      <c r="F12" s="320">
        <f>IF(ISNUMBER(F11),(F11)/(1+(0.01*C14)),(""))</f>
      </c>
      <c r="G12" s="22"/>
      <c r="H12" s="23" t="s">
        <v>128</v>
      </c>
      <c r="I12" s="321"/>
      <c r="J12" s="322"/>
    </row>
    <row r="13" spans="1:10" ht="19.5" customHeight="1" thickBot="1">
      <c r="A13" s="24"/>
      <c r="B13" s="25" t="s">
        <v>21</v>
      </c>
      <c r="C13" s="26">
        <f>IF(ISNUMBER(C12),C11-C12,(""))</f>
      </c>
      <c r="D13" s="269" t="s">
        <v>129</v>
      </c>
      <c r="E13" s="270"/>
      <c r="F13" s="320"/>
      <c r="G13" s="27"/>
      <c r="H13" s="28" t="s">
        <v>26</v>
      </c>
      <c r="I13" s="285">
        <f>IF(ISNUMBER(I11),(I11-I12),(""))</f>
      </c>
      <c r="J13" s="297"/>
    </row>
    <row r="14" spans="1:10" ht="19.5" customHeight="1">
      <c r="A14" s="29"/>
      <c r="B14" s="30" t="s">
        <v>130</v>
      </c>
      <c r="C14" s="295">
        <f>IF(ISNUMBER(C13),((C13/C11)*100),(""))</f>
      </c>
      <c r="D14" s="31"/>
      <c r="E14" s="32" t="s">
        <v>131</v>
      </c>
      <c r="F14" s="33"/>
      <c r="G14" s="34"/>
      <c r="H14" s="35" t="s">
        <v>27</v>
      </c>
      <c r="I14" s="285">
        <f>IF(ISNUMBER(I13),(I13+F18),(""))</f>
      </c>
      <c r="J14" s="297"/>
    </row>
    <row r="15" spans="1:10" ht="19.5" customHeight="1" thickBot="1">
      <c r="A15" s="36"/>
      <c r="B15" s="37" t="s">
        <v>132</v>
      </c>
      <c r="C15" s="296"/>
      <c r="D15" s="38"/>
      <c r="E15" s="39" t="s">
        <v>133</v>
      </c>
      <c r="F15" s="33"/>
      <c r="G15" s="40"/>
      <c r="H15" s="41" t="s">
        <v>134</v>
      </c>
      <c r="I15" s="285">
        <f>IF(ISNUMBER(I13),(F12-(I13+F18)),(""))</f>
      </c>
      <c r="J15" s="297"/>
    </row>
    <row r="16" spans="1:11" ht="19.5" customHeight="1" thickBot="1">
      <c r="A16" s="42" t="s">
        <v>135</v>
      </c>
      <c r="B16" s="43"/>
      <c r="C16" s="44"/>
      <c r="D16" s="45"/>
      <c r="E16" s="46" t="s">
        <v>22</v>
      </c>
      <c r="F16" s="47">
        <f>IF(ISNUMBER(F15),(F15-F14),(""))</f>
      </c>
      <c r="G16" s="300" t="s">
        <v>25</v>
      </c>
      <c r="H16" s="300"/>
      <c r="I16" s="298"/>
      <c r="J16" s="299"/>
      <c r="K16" s="136"/>
    </row>
    <row r="17" spans="1:11" ht="19.5" customHeight="1" thickBot="1">
      <c r="A17" s="42" t="s">
        <v>136</v>
      </c>
      <c r="B17" s="43"/>
      <c r="C17" s="44"/>
      <c r="D17" s="45"/>
      <c r="E17" s="49" t="s">
        <v>23</v>
      </c>
      <c r="F17" s="19"/>
      <c r="G17" s="50"/>
      <c r="H17" s="51" t="s">
        <v>137</v>
      </c>
      <c r="I17" s="278">
        <f>IF(ISNUMBER(I15),((I15/F12)*100),(""))</f>
      </c>
      <c r="J17" s="279"/>
      <c r="K17" s="137"/>
    </row>
    <row r="18" spans="1:12" ht="19.5" customHeight="1" thickBot="1">
      <c r="A18" s="282" t="s">
        <v>138</v>
      </c>
      <c r="B18" s="283"/>
      <c r="C18" s="284"/>
      <c r="D18" s="52"/>
      <c r="E18" s="53" t="s">
        <v>139</v>
      </c>
      <c r="F18" s="285">
        <f>IF(ISNUMBER(F16),F16+F17,"")</f>
      </c>
      <c r="G18" s="287" t="s">
        <v>140</v>
      </c>
      <c r="H18" s="288"/>
      <c r="I18" s="280"/>
      <c r="J18" s="281"/>
      <c r="K18" s="138"/>
      <c r="L18" s="139"/>
    </row>
    <row r="19" spans="1:12" ht="19.5" customHeight="1" thickBot="1">
      <c r="A19" s="54"/>
      <c r="B19" s="55" t="s">
        <v>141</v>
      </c>
      <c r="C19" s="56"/>
      <c r="D19" s="301" t="s">
        <v>24</v>
      </c>
      <c r="E19" s="302"/>
      <c r="F19" s="286"/>
      <c r="G19" s="57"/>
      <c r="H19" s="58" t="s">
        <v>142</v>
      </c>
      <c r="I19" s="293"/>
      <c r="J19" s="294"/>
      <c r="K19" s="138"/>
      <c r="L19" s="139"/>
    </row>
    <row r="20" spans="1:12" ht="19.5" customHeight="1" thickBot="1">
      <c r="A20" s="59"/>
      <c r="B20" s="60"/>
      <c r="K20" s="138"/>
      <c r="L20" s="139"/>
    </row>
    <row r="21" spans="1:12" ht="19.5" customHeight="1" thickBot="1">
      <c r="A21" s="271" t="s">
        <v>143</v>
      </c>
      <c r="B21" s="272"/>
      <c r="C21" s="272"/>
      <c r="D21" s="272"/>
      <c r="E21" s="272"/>
      <c r="F21" s="272"/>
      <c r="G21" s="272"/>
      <c r="H21" s="272"/>
      <c r="I21" s="272"/>
      <c r="J21" s="273"/>
      <c r="K21" s="138"/>
      <c r="L21" s="139"/>
    </row>
    <row r="22" spans="1:12" ht="19.5" customHeight="1">
      <c r="A22" s="31"/>
      <c r="B22" s="62"/>
      <c r="C22" s="63" t="s">
        <v>144</v>
      </c>
      <c r="D22" s="64" t="s">
        <v>87</v>
      </c>
      <c r="E22" s="65" t="s">
        <v>88</v>
      </c>
      <c r="F22" s="66"/>
      <c r="G22" s="67" t="s">
        <v>89</v>
      </c>
      <c r="H22" s="68" t="s">
        <v>90</v>
      </c>
      <c r="I22" s="69"/>
      <c r="J22" s="70"/>
      <c r="K22" s="138"/>
      <c r="L22" s="139"/>
    </row>
    <row r="23" spans="1:12" ht="19.5" customHeight="1" thickBot="1">
      <c r="A23" s="327" t="s">
        <v>32</v>
      </c>
      <c r="B23" s="328"/>
      <c r="C23" s="71" t="s">
        <v>91</v>
      </c>
      <c r="D23" s="72" t="s">
        <v>91</v>
      </c>
      <c r="E23" s="73" t="s">
        <v>92</v>
      </c>
      <c r="F23" s="66"/>
      <c r="G23" s="74" t="s">
        <v>93</v>
      </c>
      <c r="H23" s="75" t="s">
        <v>94</v>
      </c>
      <c r="I23" s="76" t="s">
        <v>95</v>
      </c>
      <c r="J23" s="77"/>
      <c r="K23" s="138"/>
      <c r="L23" s="139"/>
    </row>
    <row r="24" spans="1:12" ht="19.5" customHeight="1">
      <c r="A24" s="329" t="s">
        <v>33</v>
      </c>
      <c r="B24" s="330"/>
      <c r="C24" s="33"/>
      <c r="D24" s="78">
        <f aca="true" t="shared" si="0" ref="D24:D36">IF(C24&gt;0,100*(C24/$I$14),(""))</f>
      </c>
      <c r="E24" s="276">
        <f>IF(ISNUMBER(D24),(100-D24),100)</f>
        <v>100</v>
      </c>
      <c r="F24" s="277"/>
      <c r="G24" s="79"/>
      <c r="H24" s="80"/>
      <c r="I24" s="265" t="str">
        <f aca="true" t="shared" si="1" ref="I24:I35">IF(G24&gt;0,G24-E24,(" "))</f>
        <v> </v>
      </c>
      <c r="J24" s="266"/>
      <c r="K24" s="138"/>
      <c r="L24" s="139"/>
    </row>
    <row r="25" spans="1:12" ht="19.5" customHeight="1">
      <c r="A25" s="329" t="s">
        <v>35</v>
      </c>
      <c r="B25" s="330"/>
      <c r="C25" s="33"/>
      <c r="D25" s="78">
        <f t="shared" si="0"/>
      </c>
      <c r="E25" s="263">
        <f>IF(ISNUMBER(D25),(E24-D25),E24)</f>
        <v>100</v>
      </c>
      <c r="F25" s="264"/>
      <c r="G25" s="79"/>
      <c r="H25" s="80"/>
      <c r="I25" s="265" t="str">
        <f t="shared" si="1"/>
        <v> </v>
      </c>
      <c r="J25" s="266"/>
      <c r="K25" s="138"/>
      <c r="L25" s="139"/>
    </row>
    <row r="26" spans="1:12" ht="19.5" customHeight="1">
      <c r="A26" s="329" t="s">
        <v>37</v>
      </c>
      <c r="B26" s="330"/>
      <c r="C26" s="33"/>
      <c r="D26" s="78">
        <f t="shared" si="0"/>
      </c>
      <c r="E26" s="263">
        <f aca="true" t="shared" si="2" ref="E26:E35">IF(ISNUMBER(D26),(E25-D26),E25)</f>
        <v>100</v>
      </c>
      <c r="F26" s="264"/>
      <c r="G26" s="79"/>
      <c r="H26" s="80"/>
      <c r="I26" s="265" t="str">
        <f t="shared" si="1"/>
        <v> </v>
      </c>
      <c r="J26" s="266"/>
      <c r="K26" s="138"/>
      <c r="L26" s="139"/>
    </row>
    <row r="27" spans="1:12" ht="19.5" customHeight="1">
      <c r="A27" s="329" t="s">
        <v>39</v>
      </c>
      <c r="B27" s="330"/>
      <c r="C27" s="33"/>
      <c r="D27" s="78">
        <f t="shared" si="0"/>
      </c>
      <c r="E27" s="263">
        <f t="shared" si="2"/>
        <v>100</v>
      </c>
      <c r="F27" s="264"/>
      <c r="G27" s="79"/>
      <c r="H27" s="80"/>
      <c r="I27" s="265" t="str">
        <f t="shared" si="1"/>
        <v> </v>
      </c>
      <c r="J27" s="266"/>
      <c r="K27" s="138"/>
      <c r="L27" s="139"/>
    </row>
    <row r="28" spans="1:12" ht="19.5" customHeight="1">
      <c r="A28" s="329" t="s">
        <v>41</v>
      </c>
      <c r="B28" s="330"/>
      <c r="C28" s="33"/>
      <c r="D28" s="78">
        <f t="shared" si="0"/>
      </c>
      <c r="E28" s="263">
        <f t="shared" si="2"/>
        <v>100</v>
      </c>
      <c r="F28" s="264"/>
      <c r="G28" s="79"/>
      <c r="H28" s="80"/>
      <c r="I28" s="265" t="str">
        <f t="shared" si="1"/>
        <v> </v>
      </c>
      <c r="J28" s="266"/>
      <c r="K28" s="138"/>
      <c r="L28" s="139"/>
    </row>
    <row r="29" spans="1:12" ht="19.5" customHeight="1">
      <c r="A29" s="329" t="s">
        <v>43</v>
      </c>
      <c r="B29" s="330"/>
      <c r="C29" s="33"/>
      <c r="D29" s="78">
        <f t="shared" si="0"/>
      </c>
      <c r="E29" s="263">
        <f t="shared" si="2"/>
        <v>100</v>
      </c>
      <c r="F29" s="264"/>
      <c r="G29" s="79"/>
      <c r="H29" s="80"/>
      <c r="I29" s="265" t="str">
        <f t="shared" si="1"/>
        <v> </v>
      </c>
      <c r="J29" s="266"/>
      <c r="K29" s="138"/>
      <c r="L29" s="139"/>
    </row>
    <row r="30" spans="1:11" ht="19.5" customHeight="1">
      <c r="A30" s="329" t="s">
        <v>45</v>
      </c>
      <c r="B30" s="330"/>
      <c r="C30" s="33"/>
      <c r="D30" s="78">
        <f t="shared" si="0"/>
      </c>
      <c r="E30" s="263">
        <f t="shared" si="2"/>
        <v>100</v>
      </c>
      <c r="F30" s="264"/>
      <c r="G30" s="79"/>
      <c r="H30" s="80"/>
      <c r="I30" s="265" t="str">
        <f t="shared" si="1"/>
        <v> </v>
      </c>
      <c r="J30" s="266"/>
      <c r="K30" s="136"/>
    </row>
    <row r="31" spans="1:11" ht="19.5" customHeight="1">
      <c r="A31" s="329" t="s">
        <v>47</v>
      </c>
      <c r="B31" s="330"/>
      <c r="C31" s="33"/>
      <c r="D31" s="78">
        <f t="shared" si="0"/>
      </c>
      <c r="E31" s="263">
        <f t="shared" si="2"/>
        <v>100</v>
      </c>
      <c r="F31" s="264"/>
      <c r="G31" s="79"/>
      <c r="H31" s="80"/>
      <c r="I31" s="265" t="str">
        <f t="shared" si="1"/>
        <v> </v>
      </c>
      <c r="J31" s="266"/>
      <c r="K31" s="61"/>
    </row>
    <row r="32" spans="1:11" ht="19.5" customHeight="1">
      <c r="A32" s="329" t="s">
        <v>49</v>
      </c>
      <c r="B32" s="330"/>
      <c r="C32" s="33"/>
      <c r="D32" s="78">
        <f t="shared" si="0"/>
      </c>
      <c r="E32" s="263">
        <f t="shared" si="2"/>
        <v>100</v>
      </c>
      <c r="F32" s="264"/>
      <c r="G32" s="79"/>
      <c r="H32" s="80"/>
      <c r="I32" s="265" t="str">
        <f t="shared" si="1"/>
        <v> </v>
      </c>
      <c r="J32" s="266"/>
      <c r="K32" s="61"/>
    </row>
    <row r="33" spans="1:11" ht="19.5" customHeight="1">
      <c r="A33" s="329" t="s">
        <v>51</v>
      </c>
      <c r="B33" s="330"/>
      <c r="C33" s="33"/>
      <c r="D33" s="78">
        <f t="shared" si="0"/>
      </c>
      <c r="E33" s="263">
        <f t="shared" si="2"/>
        <v>100</v>
      </c>
      <c r="F33" s="264"/>
      <c r="G33" s="79"/>
      <c r="H33" s="80"/>
      <c r="I33" s="265" t="str">
        <f t="shared" si="1"/>
        <v> </v>
      </c>
      <c r="J33" s="266"/>
      <c r="K33" s="61"/>
    </row>
    <row r="34" spans="1:11" ht="19.5" customHeight="1">
      <c r="A34" s="329" t="s">
        <v>53</v>
      </c>
      <c r="B34" s="330"/>
      <c r="C34" s="33"/>
      <c r="D34" s="78">
        <f t="shared" si="0"/>
      </c>
      <c r="E34" s="263">
        <f t="shared" si="2"/>
        <v>100</v>
      </c>
      <c r="F34" s="264"/>
      <c r="G34" s="79"/>
      <c r="H34" s="80"/>
      <c r="I34" s="265" t="str">
        <f t="shared" si="1"/>
        <v> </v>
      </c>
      <c r="J34" s="266"/>
      <c r="K34" s="61"/>
    </row>
    <row r="35" spans="1:11" ht="19.5" customHeight="1" thickBot="1">
      <c r="A35" s="329" t="s">
        <v>55</v>
      </c>
      <c r="B35" s="330"/>
      <c r="C35" s="33"/>
      <c r="D35" s="78">
        <f t="shared" si="0"/>
      </c>
      <c r="E35" s="263">
        <f t="shared" si="2"/>
        <v>100</v>
      </c>
      <c r="F35" s="264"/>
      <c r="G35" s="81"/>
      <c r="H35" s="33"/>
      <c r="I35" s="265" t="str">
        <f t="shared" si="1"/>
        <v> </v>
      </c>
      <c r="J35" s="266"/>
      <c r="K35" s="61"/>
    </row>
    <row r="36" spans="1:11" ht="19.5" customHeight="1">
      <c r="A36" s="331" t="s">
        <v>96</v>
      </c>
      <c r="B36" s="332"/>
      <c r="C36" s="15"/>
      <c r="D36" s="78">
        <f t="shared" si="0"/>
      </c>
      <c r="E36" s="246"/>
      <c r="F36" s="247"/>
      <c r="G36" s="197"/>
      <c r="H36" s="198"/>
      <c r="I36" s="248"/>
      <c r="J36" s="249"/>
      <c r="K36" s="61"/>
    </row>
    <row r="37" spans="1:11" ht="19.5" customHeight="1" thickBot="1">
      <c r="A37" s="255" t="s">
        <v>97</v>
      </c>
      <c r="B37" s="256"/>
      <c r="C37" s="82">
        <f>IF(ISNUMBER(C36),SUM(C24:C36),(""))</f>
      </c>
      <c r="D37" s="83" t="str">
        <f>IF(ISTEXT(C37),(" "),IF(C37&gt;I13+(I13*0.003),"Sum of weights TOLERANCE ERROR",IF(C37&lt;I13-(I13*0.003),"Sum of weights TOLERANCE ERROR",(" "))))</f>
        <v> </v>
      </c>
      <c r="E37" s="84"/>
      <c r="F37" s="84"/>
      <c r="G37" s="85"/>
      <c r="H37" s="85"/>
      <c r="I37" s="85"/>
      <c r="J37" s="86"/>
      <c r="K37" s="61"/>
    </row>
    <row r="38" spans="1:11" ht="19.5" customHeight="1" thickBot="1">
      <c r="A38" s="140" t="s">
        <v>28</v>
      </c>
      <c r="B38" s="141"/>
      <c r="C38" s="141"/>
      <c r="D38" s="141"/>
      <c r="E38" s="141"/>
      <c r="F38" s="201"/>
      <c r="G38" s="43"/>
      <c r="H38" s="43"/>
      <c r="I38" s="43"/>
      <c r="K38" s="61"/>
    </row>
    <row r="39" spans="1:11" ht="19.5" customHeight="1" thickBot="1">
      <c r="A39" s="142" t="s">
        <v>145</v>
      </c>
      <c r="B39" s="143" t="s">
        <v>147</v>
      </c>
      <c r="C39" s="143" t="s">
        <v>146</v>
      </c>
      <c r="D39" s="143" t="s">
        <v>148</v>
      </c>
      <c r="E39" s="199" t="s">
        <v>153</v>
      </c>
      <c r="F39" s="202" t="s">
        <v>0</v>
      </c>
      <c r="K39" s="61"/>
    </row>
    <row r="40" spans="1:6" ht="19.5" customHeight="1" thickBot="1">
      <c r="A40" s="93"/>
      <c r="B40" s="87"/>
      <c r="C40" s="87"/>
      <c r="D40" s="87"/>
      <c r="E40" s="196" t="str">
        <f>IF(ISNUMBER(D40),D40-C40,(" "))</f>
        <v> </v>
      </c>
      <c r="F40" s="203" t="str">
        <f>IF(B40&gt;0,B40/E40,(" "))</f>
        <v> </v>
      </c>
    </row>
    <row r="41" spans="1:6" ht="19.5" customHeight="1" thickBot="1">
      <c r="A41" s="94"/>
      <c r="B41" s="87"/>
      <c r="C41" s="87"/>
      <c r="D41" s="87"/>
      <c r="E41" s="196" t="str">
        <f>IF(ISNUMBER(D41),D41-C41,(" "))</f>
        <v> </v>
      </c>
      <c r="F41" s="203" t="str">
        <f>IF(B41&gt;0,B41/E41,(" "))</f>
        <v> </v>
      </c>
    </row>
    <row r="42" spans="1:6" ht="19.5" customHeight="1" thickBot="1">
      <c r="A42" s="95"/>
      <c r="B42" s="92"/>
      <c r="C42" s="92"/>
      <c r="D42" s="92"/>
      <c r="E42" s="200" t="str">
        <f>IF(ISNUMBER(D42),D42-C42,(" "))</f>
        <v> </v>
      </c>
      <c r="F42" s="203" t="str">
        <f>IF(B42&gt;0,B42/E42,(" "))</f>
        <v> </v>
      </c>
    </row>
    <row r="43" spans="1:11" ht="19.5" customHeight="1" thickBot="1">
      <c r="A43" s="289" t="s">
        <v>15</v>
      </c>
      <c r="B43" s="290"/>
      <c r="C43" s="290"/>
      <c r="D43" s="290"/>
      <c r="E43" s="290"/>
      <c r="F43" s="291"/>
      <c r="G43" s="290"/>
      <c r="H43" s="290"/>
      <c r="I43" s="290"/>
      <c r="J43" s="292"/>
      <c r="K43" s="61"/>
    </row>
    <row r="44" spans="2:11" ht="19.5" customHeight="1" thickBot="1">
      <c r="B44" s="214"/>
      <c r="C44" s="258" t="s">
        <v>58</v>
      </c>
      <c r="D44" s="259"/>
      <c r="E44" s="258" t="s">
        <v>59</v>
      </c>
      <c r="F44" s="260"/>
      <c r="G44" s="159"/>
      <c r="H44" s="215"/>
      <c r="I44" s="216"/>
      <c r="J44" s="217"/>
      <c r="K44" s="61"/>
    </row>
    <row r="45" spans="1:16" ht="19.5" customHeight="1" thickBot="1">
      <c r="A45" s="144" t="s">
        <v>145</v>
      </c>
      <c r="B45" s="145" t="s">
        <v>60</v>
      </c>
      <c r="C45" s="218" t="s">
        <v>155</v>
      </c>
      <c r="D45" s="219" t="s">
        <v>156</v>
      </c>
      <c r="E45" s="145" t="s">
        <v>149</v>
      </c>
      <c r="F45" s="146" t="s">
        <v>150</v>
      </c>
      <c r="G45" s="220" t="s">
        <v>157</v>
      </c>
      <c r="H45" s="221" t="s">
        <v>151</v>
      </c>
      <c r="I45" s="250" t="s">
        <v>113</v>
      </c>
      <c r="J45" s="257"/>
      <c r="L45" s="147"/>
      <c r="N45" s="121"/>
      <c r="O45" s="148" t="s">
        <v>108</v>
      </c>
      <c r="P45" s="149" t="s">
        <v>62</v>
      </c>
    </row>
    <row r="46" spans="1:13" ht="19.5" customHeight="1" thickBot="1">
      <c r="A46" s="222"/>
      <c r="B46" s="223"/>
      <c r="C46" s="223"/>
      <c r="D46" s="224"/>
      <c r="E46" s="223"/>
      <c r="F46" s="225"/>
      <c r="G46" s="226">
        <f>IF(ISNUMBER(D46),B46/(B46-(D46-C46)),IF(ISNUMBER(F46),B46/(B46+E46-F46),""))</f>
      </c>
      <c r="H46" s="227">
        <f>IF(ISNUMBER(G46),ROUND(G46*62.4,1),"")</f>
      </c>
      <c r="I46" s="250" t="s">
        <v>114</v>
      </c>
      <c r="J46" s="251"/>
      <c r="L46" s="147"/>
      <c r="M46" s="150"/>
    </row>
    <row r="47" spans="1:15" ht="19.5" customHeight="1" thickBot="1">
      <c r="A47" s="222"/>
      <c r="B47" s="223"/>
      <c r="C47" s="223"/>
      <c r="D47" s="224"/>
      <c r="E47" s="223"/>
      <c r="F47" s="228"/>
      <c r="G47" s="226">
        <f>IF(ISNUMBER(D47),B47/(B47-(D47-C47)),IF(ISNUMBER(F47),B47/(B47+E47-F47),""))</f>
      </c>
      <c r="H47" s="227">
        <f>IF(ISNUMBER(G47),ROUND(G47*62.4,1),"")</f>
      </c>
      <c r="I47" s="250" t="s">
        <v>115</v>
      </c>
      <c r="J47" s="251"/>
      <c r="L47" s="147"/>
      <c r="M47" s="150"/>
      <c r="O47" s="151"/>
    </row>
    <row r="48" spans="1:13" ht="19.5" customHeight="1" thickBot="1">
      <c r="A48" s="152"/>
      <c r="B48" s="153"/>
      <c r="C48" s="153"/>
      <c r="D48" s="154"/>
      <c r="E48" s="153"/>
      <c r="F48" s="229" t="s">
        <v>152</v>
      </c>
      <c r="G48" s="226" t="str">
        <f>IF(ISNUMBER(G46),AVERAGE(G46:G47),(" "))</f>
        <v> </v>
      </c>
      <c r="H48" s="96" t="str">
        <f>IF(ISNUMBER(H46),ROUND(AVERAGE(H46:H47),1),(" "))</f>
        <v> </v>
      </c>
      <c r="I48" s="155"/>
      <c r="J48" s="156"/>
      <c r="K48" s="157"/>
      <c r="L48" s="158"/>
      <c r="M48" s="150"/>
    </row>
    <row r="49" spans="1:11" ht="19.5" customHeight="1" thickBot="1">
      <c r="A49" s="159"/>
      <c r="B49" s="160" t="s">
        <v>31</v>
      </c>
      <c r="C49" s="161"/>
      <c r="D49" s="161"/>
      <c r="E49" s="204"/>
      <c r="F49" s="252" t="s">
        <v>29</v>
      </c>
      <c r="G49" s="253"/>
      <c r="H49" s="253"/>
      <c r="I49" s="253"/>
      <c r="J49" s="254"/>
      <c r="K49" s="61"/>
    </row>
    <row r="50" spans="1:11" ht="19.5" customHeight="1" thickBot="1">
      <c r="A50" s="162" t="s">
        <v>145</v>
      </c>
      <c r="B50" s="163" t="s">
        <v>1</v>
      </c>
      <c r="C50" s="193" t="s">
        <v>110</v>
      </c>
      <c r="D50" s="193" t="s">
        <v>111</v>
      </c>
      <c r="E50" s="193" t="s">
        <v>112</v>
      </c>
      <c r="F50" s="144" t="s">
        <v>12</v>
      </c>
      <c r="G50" s="48" t="s">
        <v>13</v>
      </c>
      <c r="H50" s="206" t="s">
        <v>116</v>
      </c>
      <c r="I50" s="202" t="s">
        <v>14</v>
      </c>
      <c r="J50" s="164" t="s">
        <v>117</v>
      </c>
      <c r="K50" s="61"/>
    </row>
    <row r="51" spans="1:11" ht="19.5" customHeight="1" thickBot="1">
      <c r="A51" s="90"/>
      <c r="B51" s="232" t="s">
        <v>159</v>
      </c>
      <c r="C51" s="194">
        <f>IF(D40&gt;0,100*((($G$48-F40)/$G$48)),(""))</f>
      </c>
      <c r="D51" s="194">
        <f>IF(D40&gt;0,100-(((100-$I$17)*F40)/B51),(""))</f>
      </c>
      <c r="E51" s="96" t="str">
        <f>IF(ISNUMBER(D51),100*(D51-C51)/D51,(" "))</f>
        <v> </v>
      </c>
      <c r="F51" s="89"/>
      <c r="G51" s="114">
        <f>IF(ISNUMBER(E40),LOOKUP(E40,'Stability Correlation Ratios'!$C$9:$C$43,'Stability Correlation Ratios'!$D$9:$D$43),"")</f>
      </c>
      <c r="H51" s="88"/>
      <c r="I51" s="165">
        <f>IF(ISNUMBER(H51),H51*G51,"")</f>
      </c>
      <c r="J51" s="115"/>
      <c r="K51" s="61"/>
    </row>
    <row r="52" spans="1:11" ht="19.5" customHeight="1" thickBot="1">
      <c r="A52" s="91"/>
      <c r="B52" s="233" t="s">
        <v>159</v>
      </c>
      <c r="C52" s="194">
        <f>IF(D41&gt;0,100*((($G$48-F41)/$G$48)),(""))</f>
      </c>
      <c r="D52" s="194">
        <f>IF(D41&gt;0,100-(((100-$I$17)*F41)/$B$52),(""))</f>
      </c>
      <c r="E52" s="96" t="str">
        <f>IF(ISNUMBER(D52),100*(D52-C52)/D52,(" "))</f>
        <v> </v>
      </c>
      <c r="F52" s="89"/>
      <c r="G52" s="113">
        <f>IF(ISNUMBER(E41),LOOKUP(E41,'Stability Correlation Ratios'!$C$9:$C$43,'Stability Correlation Ratios'!$D$9:$D$43),"")</f>
      </c>
      <c r="H52" s="88"/>
      <c r="I52" s="165">
        <f>IF(ISNUMBER(H52),H52*G52,"")</f>
      </c>
      <c r="J52" s="115"/>
      <c r="K52" s="61"/>
    </row>
    <row r="53" spans="1:11" ht="19.5" customHeight="1" thickBot="1">
      <c r="A53" s="90"/>
      <c r="B53" s="234" t="s">
        <v>159</v>
      </c>
      <c r="C53" s="194">
        <f>IF(D42&gt;0,100*((($G$48-F42)/$G$48)),(""))</f>
      </c>
      <c r="D53" s="194">
        <f>IF(D42&gt;0,100-(((100-$I$17)*F42)/$B$53),(""))</f>
      </c>
      <c r="E53" s="96" t="str">
        <f>IF(ISNUMBER(D53),100*(D53-C53)/D53,(" "))</f>
        <v> </v>
      </c>
      <c r="F53" s="89"/>
      <c r="G53" s="114">
        <f>IF(ISNUMBER(E42),LOOKUP(E42,'Stability Correlation Ratios'!$C$9:$C$43,'Stability Correlation Ratios'!$D$9:$D$43),"")</f>
      </c>
      <c r="H53" s="205"/>
      <c r="I53" s="165">
        <f>IF(ISNUMBER(H53),H53*G53,"")</f>
      </c>
      <c r="J53" s="115"/>
      <c r="K53" s="61"/>
    </row>
    <row r="54" spans="1:11" ht="19.5" customHeight="1" thickBot="1">
      <c r="A54" s="166"/>
      <c r="B54" s="167" t="s">
        <v>152</v>
      </c>
      <c r="C54" s="96" t="str">
        <f>IF(ISNUMBER(C51),AVERAGE(C51:C53),(" "))</f>
        <v> </v>
      </c>
      <c r="D54" s="97" t="str">
        <f>IF(ISNUMBER(D51),AVERAGE(D51:D53),(" "))</f>
        <v> </v>
      </c>
      <c r="E54" s="96" t="str">
        <f>IF(ISNUMBER(E51),AVERAGE(E51:E53),(" "))</f>
        <v> </v>
      </c>
      <c r="F54" s="168"/>
      <c r="G54" s="169"/>
      <c r="H54" s="202" t="s">
        <v>152</v>
      </c>
      <c r="I54" s="116" t="str">
        <f>IF(ISNUMBER(I51),AVERAGE(I51:I53),(" "))</f>
        <v> </v>
      </c>
      <c r="J54" s="117" t="str">
        <f>IF(ISNUMBER(J51),AVERAGE(J51:J53),(" "))</f>
        <v> </v>
      </c>
      <c r="K54" s="61"/>
    </row>
    <row r="55" spans="1:11" ht="19.5" customHeight="1">
      <c r="A55" s="170" t="s">
        <v>101</v>
      </c>
      <c r="B55" s="305"/>
      <c r="C55" s="306"/>
      <c r="D55" s="306"/>
      <c r="E55" s="306"/>
      <c r="F55" s="307"/>
      <c r="G55" s="307"/>
      <c r="H55" s="307"/>
      <c r="I55" s="307"/>
      <c r="J55" s="307"/>
      <c r="K55" s="61"/>
    </row>
    <row r="56" spans="1:11" s="173" customFormat="1" ht="19.5" customHeight="1">
      <c r="A56" s="171"/>
      <c r="B56" s="308"/>
      <c r="C56" s="308"/>
      <c r="D56" s="308"/>
      <c r="E56" s="308"/>
      <c r="F56" s="308"/>
      <c r="G56" s="308"/>
      <c r="H56" s="308"/>
      <c r="I56" s="308"/>
      <c r="J56" s="308"/>
      <c r="K56" s="172"/>
    </row>
    <row r="57" spans="1:10" ht="19.5" customHeight="1">
      <c r="A57" s="174"/>
      <c r="B57" s="309"/>
      <c r="C57" s="309"/>
      <c r="D57" s="309"/>
      <c r="E57" s="309"/>
      <c r="F57" s="309"/>
      <c r="G57" s="309"/>
      <c r="H57" s="309"/>
      <c r="I57" s="309"/>
      <c r="J57" s="309"/>
    </row>
    <row r="58" spans="1:10" ht="19.5" customHeight="1">
      <c r="A58" s="175" t="s">
        <v>98</v>
      </c>
      <c r="B58" s="310"/>
      <c r="C58" s="304"/>
      <c r="D58" s="304"/>
      <c r="E58" s="304"/>
      <c r="F58" s="175" t="s">
        <v>100</v>
      </c>
      <c r="G58" s="311"/>
      <c r="H58" s="304"/>
      <c r="I58" s="304"/>
      <c r="J58" s="304"/>
    </row>
    <row r="59" spans="1:10" ht="19.5" customHeight="1">
      <c r="A59" s="175" t="s">
        <v>118</v>
      </c>
      <c r="B59" s="310"/>
      <c r="C59" s="304"/>
      <c r="D59" s="304"/>
      <c r="E59" s="304"/>
      <c r="F59" s="175" t="s">
        <v>118</v>
      </c>
      <c r="G59" s="312"/>
      <c r="H59" s="304"/>
      <c r="I59" s="304"/>
      <c r="J59" s="304"/>
    </row>
    <row r="60" spans="1:10" ht="19.5" customHeight="1">
      <c r="A60" s="11" t="s">
        <v>99</v>
      </c>
      <c r="B60" s="303"/>
      <c r="C60" s="304"/>
      <c r="D60" s="304"/>
      <c r="E60" s="304"/>
      <c r="F60" s="175" t="s">
        <v>99</v>
      </c>
      <c r="G60" s="303"/>
      <c r="H60" s="304"/>
      <c r="I60" s="304"/>
      <c r="J60" s="304"/>
    </row>
    <row r="61" spans="1:11" s="195" customFormat="1" ht="19.5" customHeight="1">
      <c r="A61" s="176"/>
      <c r="B61" s="177"/>
      <c r="C61" s="239" t="s">
        <v>73</v>
      </c>
      <c r="D61" s="240" t="s">
        <v>74</v>
      </c>
      <c r="E61" s="241"/>
      <c r="F61" s="242" t="s">
        <v>164</v>
      </c>
      <c r="G61" s="243"/>
      <c r="H61" s="176"/>
      <c r="I61" s="178"/>
      <c r="J61" s="179"/>
      <c r="K61" s="177"/>
    </row>
    <row r="62" spans="1:11" ht="19.5" customHeight="1">
      <c r="A62" s="182"/>
      <c r="B62" s="183"/>
      <c r="C62" s="183"/>
      <c r="D62" s="183"/>
      <c r="E62" s="183"/>
      <c r="F62" s="184"/>
      <c r="G62" s="1"/>
      <c r="H62" s="185"/>
      <c r="I62" s="185"/>
      <c r="J62" s="185"/>
      <c r="K62" s="137"/>
    </row>
    <row r="63" spans="1:11" ht="19.5" customHeight="1">
      <c r="A63" s="182"/>
      <c r="B63" s="183"/>
      <c r="C63" s="183"/>
      <c r="D63" s="183"/>
      <c r="E63" s="113"/>
      <c r="F63" s="186"/>
      <c r="G63" s="187"/>
      <c r="H63" s="185"/>
      <c r="I63" s="185"/>
      <c r="J63" s="185"/>
      <c r="K63" s="137"/>
    </row>
    <row r="64" spans="1:11" ht="19.5" customHeight="1">
      <c r="A64" s="182"/>
      <c r="B64" s="188"/>
      <c r="C64" s="188"/>
      <c r="D64" s="188"/>
      <c r="E64" s="189"/>
      <c r="F64" s="190"/>
      <c r="G64" s="185"/>
      <c r="H64" s="185"/>
      <c r="I64" s="185"/>
      <c r="J64" s="185"/>
      <c r="K64" s="137"/>
    </row>
    <row r="65" spans="1:11" ht="12.75" customHeight="1">
      <c r="A65" s="43"/>
      <c r="B65" s="43"/>
      <c r="C65" s="43"/>
      <c r="D65" s="43"/>
      <c r="E65" s="43"/>
      <c r="F65" s="43"/>
      <c r="G65" s="191"/>
      <c r="H65" s="191"/>
      <c r="I65" s="191"/>
      <c r="J65" s="191"/>
      <c r="K65" s="137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91" ht="12">
      <c r="A91" t="s">
        <v>102</v>
      </c>
    </row>
    <row r="92" ht="12">
      <c r="A92" t="s">
        <v>75</v>
      </c>
    </row>
    <row r="93" ht="12">
      <c r="A93" t="s">
        <v>103</v>
      </c>
    </row>
    <row r="94" ht="12">
      <c r="A94" t="s">
        <v>76</v>
      </c>
    </row>
    <row r="95" ht="12">
      <c r="A95" t="s">
        <v>120</v>
      </c>
    </row>
    <row r="96" ht="12">
      <c r="A96" t="s">
        <v>77</v>
      </c>
    </row>
    <row r="97" ht="12">
      <c r="A97" t="s">
        <v>104</v>
      </c>
    </row>
    <row r="98" ht="12">
      <c r="A98" t="s">
        <v>105</v>
      </c>
    </row>
  </sheetData>
  <mergeCells count="87">
    <mergeCell ref="B7:C7"/>
    <mergeCell ref="B8:C8"/>
    <mergeCell ref="B9:C9"/>
    <mergeCell ref="I36:J36"/>
    <mergeCell ref="I34:J34"/>
    <mergeCell ref="A37:B37"/>
    <mergeCell ref="A32:B32"/>
    <mergeCell ref="E32:F32"/>
    <mergeCell ref="I32:J32"/>
    <mergeCell ref="A33:B33"/>
    <mergeCell ref="F2:J2"/>
    <mergeCell ref="F9:G9"/>
    <mergeCell ref="I4:J4"/>
    <mergeCell ref="I5:J5"/>
    <mergeCell ref="I6:J6"/>
    <mergeCell ref="I7:J7"/>
    <mergeCell ref="I8:J8"/>
    <mergeCell ref="I46:J46"/>
    <mergeCell ref="I47:J47"/>
    <mergeCell ref="F49:J49"/>
    <mergeCell ref="B2:C2"/>
    <mergeCell ref="B3:C3"/>
    <mergeCell ref="B4:C4"/>
    <mergeCell ref="B5:C5"/>
    <mergeCell ref="B6:C6"/>
    <mergeCell ref="A34:B34"/>
    <mergeCell ref="E34:F34"/>
    <mergeCell ref="I45:J45"/>
    <mergeCell ref="A35:B35"/>
    <mergeCell ref="E35:F35"/>
    <mergeCell ref="I35:J35"/>
    <mergeCell ref="A36:B36"/>
    <mergeCell ref="E36:F36"/>
    <mergeCell ref="A43:J43"/>
    <mergeCell ref="C44:D44"/>
    <mergeCell ref="E44:F44"/>
    <mergeCell ref="E33:F33"/>
    <mergeCell ref="I33:J33"/>
    <mergeCell ref="A30:B30"/>
    <mergeCell ref="E30:F30"/>
    <mergeCell ref="I30:J30"/>
    <mergeCell ref="A31:B31"/>
    <mergeCell ref="E31:F31"/>
    <mergeCell ref="I31:J31"/>
    <mergeCell ref="A28:B28"/>
    <mergeCell ref="E28:F28"/>
    <mergeCell ref="I28:J28"/>
    <mergeCell ref="A29:B29"/>
    <mergeCell ref="E29:F29"/>
    <mergeCell ref="I29:J29"/>
    <mergeCell ref="A26:B26"/>
    <mergeCell ref="E26:F26"/>
    <mergeCell ref="I26:J26"/>
    <mergeCell ref="A27:B27"/>
    <mergeCell ref="E27:F27"/>
    <mergeCell ref="I27:J27"/>
    <mergeCell ref="A21:J21"/>
    <mergeCell ref="A23:B23"/>
    <mergeCell ref="A24:B24"/>
    <mergeCell ref="E24:F24"/>
    <mergeCell ref="I24:J24"/>
    <mergeCell ref="A25:B25"/>
    <mergeCell ref="E25:F25"/>
    <mergeCell ref="I25:J25"/>
    <mergeCell ref="C14:C15"/>
    <mergeCell ref="I14:J14"/>
    <mergeCell ref="I15:J16"/>
    <mergeCell ref="G16:H16"/>
    <mergeCell ref="I17:J18"/>
    <mergeCell ref="A18:C18"/>
    <mergeCell ref="F18:F19"/>
    <mergeCell ref="G18:H18"/>
    <mergeCell ref="D19:E19"/>
    <mergeCell ref="I19:J19"/>
    <mergeCell ref="D10:J10"/>
    <mergeCell ref="I11:J11"/>
    <mergeCell ref="F12:F13"/>
    <mergeCell ref="I12:J12"/>
    <mergeCell ref="D13:E13"/>
    <mergeCell ref="I13:J13"/>
    <mergeCell ref="B60:E60"/>
    <mergeCell ref="G60:J60"/>
    <mergeCell ref="B55:J57"/>
    <mergeCell ref="B58:E58"/>
    <mergeCell ref="G58:J58"/>
    <mergeCell ref="B59:E59"/>
    <mergeCell ref="G59:J59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scale="58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VT&amp;R&amp;"Arial,Bold"T164T245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showGridLines="0" zoomScaleSheetLayoutView="75" workbookViewId="0" topLeftCell="A1">
      <selection activeCell="N20" sqref="N20"/>
    </sheetView>
  </sheetViews>
  <sheetFormatPr defaultColWidth="9.140625" defaultRowHeight="12.75"/>
  <cols>
    <col min="1" max="10" width="12.7109375" style="61" customWidth="1"/>
    <col min="11" max="11" width="10.421875" style="121" customWidth="1"/>
    <col min="12" max="12" width="7.00390625" style="61" customWidth="1"/>
    <col min="13" max="16384" width="9.140625" style="61" customWidth="1"/>
  </cols>
  <sheetData>
    <row r="1" spans="1:10" ht="19.5" customHeight="1">
      <c r="A1" s="118" t="s">
        <v>165</v>
      </c>
      <c r="B1" s="119"/>
      <c r="C1" s="119"/>
      <c r="D1" s="120"/>
      <c r="E1" s="120"/>
      <c r="F1" s="120"/>
      <c r="G1" s="119"/>
      <c r="H1" s="120"/>
      <c r="I1" s="120"/>
      <c r="J1" s="119"/>
    </row>
    <row r="2" spans="1:11" s="125" customFormat="1" ht="19.5" customHeight="1">
      <c r="A2" s="122" t="s">
        <v>63</v>
      </c>
      <c r="B2" s="313"/>
      <c r="C2" s="314"/>
      <c r="D2" s="2"/>
      <c r="E2" s="123" t="s">
        <v>61</v>
      </c>
      <c r="F2" s="325"/>
      <c r="G2" s="314"/>
      <c r="H2" s="314"/>
      <c r="I2" s="314"/>
      <c r="J2" s="314"/>
      <c r="K2" s="124"/>
    </row>
    <row r="3" spans="1:22" s="130" customFormat="1" ht="19.5" customHeight="1">
      <c r="A3" s="123" t="s">
        <v>86</v>
      </c>
      <c r="B3" s="313"/>
      <c r="C3" s="314"/>
      <c r="D3" s="3"/>
      <c r="E3" s="126" t="s">
        <v>80</v>
      </c>
      <c r="F3" s="213"/>
      <c r="G3" s="127"/>
      <c r="H3" s="126" t="s">
        <v>64</v>
      </c>
      <c r="I3" s="237" t="s">
        <v>154</v>
      </c>
      <c r="J3" s="4"/>
      <c r="K3" s="128"/>
      <c r="L3" s="128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130" customFormat="1" ht="19.5" customHeight="1">
      <c r="A4" s="122" t="s">
        <v>66</v>
      </c>
      <c r="B4" s="313"/>
      <c r="C4" s="314"/>
      <c r="D4" s="3"/>
      <c r="E4" s="123" t="s">
        <v>107</v>
      </c>
      <c r="F4" s="213"/>
      <c r="G4" s="127"/>
      <c r="H4" s="126" t="s">
        <v>67</v>
      </c>
      <c r="I4" s="325"/>
      <c r="J4" s="314"/>
      <c r="K4" s="128"/>
      <c r="L4" s="128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2" s="130" customFormat="1" ht="19.5" customHeight="1">
      <c r="A5" s="126" t="s">
        <v>69</v>
      </c>
      <c r="B5" s="313"/>
      <c r="C5" s="314"/>
      <c r="D5" s="3"/>
      <c r="E5" s="126" t="s">
        <v>65</v>
      </c>
      <c r="F5" s="213"/>
      <c r="G5" s="127"/>
      <c r="H5" s="126" t="s">
        <v>70</v>
      </c>
      <c r="I5" s="325"/>
      <c r="J5" s="314"/>
      <c r="K5" s="128"/>
      <c r="L5" s="128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2" s="130" customFormat="1" ht="19.5" customHeight="1">
      <c r="A6" s="126" t="s">
        <v>78</v>
      </c>
      <c r="B6" s="313"/>
      <c r="C6" s="314"/>
      <c r="D6" s="3"/>
      <c r="E6" s="126" t="s">
        <v>68</v>
      </c>
      <c r="F6" s="213"/>
      <c r="G6" s="127"/>
      <c r="H6" s="126" t="s">
        <v>79</v>
      </c>
      <c r="I6" s="325"/>
      <c r="J6" s="314"/>
      <c r="K6" s="128"/>
      <c r="L6" s="128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22" s="130" customFormat="1" ht="19.5" customHeight="1">
      <c r="A7" s="126" t="s">
        <v>83</v>
      </c>
      <c r="B7" s="313"/>
      <c r="C7" s="314"/>
      <c r="D7" s="3"/>
      <c r="E7" s="126" t="s">
        <v>71</v>
      </c>
      <c r="F7" s="213"/>
      <c r="G7" s="127"/>
      <c r="H7" s="126" t="s">
        <v>81</v>
      </c>
      <c r="I7" s="325"/>
      <c r="J7" s="314"/>
      <c r="K7" s="128"/>
      <c r="L7" s="128"/>
      <c r="M7" s="129"/>
      <c r="N7" s="129"/>
      <c r="O7" s="129"/>
      <c r="P7" s="129"/>
      <c r="Q7" s="129"/>
      <c r="R7" s="129"/>
      <c r="S7" s="129"/>
      <c r="T7" s="129"/>
      <c r="U7" s="129"/>
      <c r="V7" s="129"/>
    </row>
    <row r="8" spans="1:22" s="130" customFormat="1" ht="19.5" customHeight="1">
      <c r="A8" s="126" t="s">
        <v>106</v>
      </c>
      <c r="B8" s="313"/>
      <c r="C8" s="314"/>
      <c r="D8" s="3"/>
      <c r="E8" s="126" t="s">
        <v>82</v>
      </c>
      <c r="F8" s="237" t="s">
        <v>72</v>
      </c>
      <c r="G8" s="238"/>
      <c r="H8" s="126" t="s">
        <v>84</v>
      </c>
      <c r="I8" s="325"/>
      <c r="J8" s="314"/>
      <c r="K8" s="61"/>
      <c r="L8" s="61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12" s="134" customFormat="1" ht="19.5" customHeight="1" thickBot="1">
      <c r="A9" s="131" t="s">
        <v>85</v>
      </c>
      <c r="B9" s="323"/>
      <c r="C9" s="324"/>
      <c r="D9" s="5"/>
      <c r="E9" s="131" t="s">
        <v>119</v>
      </c>
      <c r="F9" s="326"/>
      <c r="G9" s="324"/>
      <c r="H9" s="132"/>
      <c r="I9" s="6"/>
      <c r="J9" s="133"/>
      <c r="K9" s="121"/>
      <c r="L9" s="61"/>
    </row>
    <row r="10" spans="1:11" ht="19.5" customHeight="1" thickBot="1">
      <c r="A10" s="7"/>
      <c r="B10" s="8" t="s">
        <v>161</v>
      </c>
      <c r="C10" s="9"/>
      <c r="D10" s="315" t="s">
        <v>122</v>
      </c>
      <c r="E10" s="316"/>
      <c r="F10" s="316"/>
      <c r="G10" s="316"/>
      <c r="H10" s="316"/>
      <c r="I10" s="316"/>
      <c r="J10" s="317"/>
      <c r="K10" s="43"/>
    </row>
    <row r="11" spans="1:12" ht="19.5" customHeight="1">
      <c r="A11" s="10"/>
      <c r="B11" s="11" t="s">
        <v>123</v>
      </c>
      <c r="C11" s="207"/>
      <c r="D11" s="13"/>
      <c r="E11" s="14" t="s">
        <v>124</v>
      </c>
      <c r="F11" s="15"/>
      <c r="G11" s="16"/>
      <c r="H11" s="14" t="s">
        <v>125</v>
      </c>
      <c r="I11" s="318"/>
      <c r="J11" s="319"/>
      <c r="K11" s="61"/>
      <c r="L11" s="135"/>
    </row>
    <row r="12" spans="1:10" ht="19.5" customHeight="1">
      <c r="A12" s="17"/>
      <c r="B12" s="18" t="s">
        <v>126</v>
      </c>
      <c r="C12" s="208"/>
      <c r="D12" s="20"/>
      <c r="E12" s="21" t="s">
        <v>127</v>
      </c>
      <c r="F12" s="320" t="s">
        <v>3</v>
      </c>
      <c r="G12" s="212"/>
      <c r="H12" s="23" t="s">
        <v>128</v>
      </c>
      <c r="I12" s="321"/>
      <c r="J12" s="322"/>
    </row>
    <row r="13" spans="1:10" ht="19.5" customHeight="1" thickBot="1">
      <c r="A13" s="24"/>
      <c r="B13" s="25" t="s">
        <v>21</v>
      </c>
      <c r="C13" s="26" t="s">
        <v>158</v>
      </c>
      <c r="D13" s="269" t="s">
        <v>129</v>
      </c>
      <c r="E13" s="270"/>
      <c r="F13" s="320"/>
      <c r="G13" s="27"/>
      <c r="H13" s="28" t="s">
        <v>26</v>
      </c>
      <c r="I13" s="285" t="s">
        <v>3</v>
      </c>
      <c r="J13" s="297"/>
    </row>
    <row r="14" spans="1:10" ht="19.5" customHeight="1">
      <c r="A14" s="29"/>
      <c r="B14" s="30" t="s">
        <v>130</v>
      </c>
      <c r="C14" s="295" t="s">
        <v>2</v>
      </c>
      <c r="D14" s="31"/>
      <c r="E14" s="32" t="s">
        <v>131</v>
      </c>
      <c r="F14" s="33"/>
      <c r="G14" s="34"/>
      <c r="H14" s="35" t="s">
        <v>27</v>
      </c>
      <c r="I14" s="285" t="s">
        <v>158</v>
      </c>
      <c r="J14" s="297"/>
    </row>
    <row r="15" spans="1:10" ht="19.5" customHeight="1" thickBot="1">
      <c r="A15" s="36"/>
      <c r="B15" s="37" t="s">
        <v>132</v>
      </c>
      <c r="C15" s="296"/>
      <c r="D15" s="38"/>
      <c r="E15" s="39" t="s">
        <v>133</v>
      </c>
      <c r="F15" s="33"/>
      <c r="G15" s="40"/>
      <c r="H15" s="41" t="s">
        <v>134</v>
      </c>
      <c r="I15" s="285" t="s">
        <v>158</v>
      </c>
      <c r="J15" s="297"/>
    </row>
    <row r="16" spans="1:11" ht="19.5" customHeight="1" thickBot="1">
      <c r="A16" s="42" t="s">
        <v>135</v>
      </c>
      <c r="B16" s="43"/>
      <c r="C16" s="44"/>
      <c r="D16" s="45"/>
      <c r="E16" s="46" t="s">
        <v>22</v>
      </c>
      <c r="F16" s="47" t="s">
        <v>4</v>
      </c>
      <c r="G16" s="300" t="s">
        <v>25</v>
      </c>
      <c r="H16" s="300"/>
      <c r="I16" s="298"/>
      <c r="J16" s="299"/>
      <c r="K16" s="136"/>
    </row>
    <row r="17" spans="1:11" ht="19.5" customHeight="1" thickBot="1">
      <c r="A17" s="42" t="s">
        <v>136</v>
      </c>
      <c r="B17" s="43"/>
      <c r="C17" s="44"/>
      <c r="D17" s="45"/>
      <c r="E17" s="49" t="s">
        <v>23</v>
      </c>
      <c r="F17" s="208"/>
      <c r="G17" s="50"/>
      <c r="H17" s="51" t="s">
        <v>137</v>
      </c>
      <c r="I17" s="278" t="s">
        <v>158</v>
      </c>
      <c r="J17" s="279"/>
      <c r="K17" s="137"/>
    </row>
    <row r="18" spans="1:12" ht="19.5" customHeight="1" thickBot="1">
      <c r="A18" s="282" t="s">
        <v>138</v>
      </c>
      <c r="B18" s="283"/>
      <c r="C18" s="284"/>
      <c r="D18" s="52"/>
      <c r="E18" s="53" t="s">
        <v>139</v>
      </c>
      <c r="F18" s="285" t="s">
        <v>4</v>
      </c>
      <c r="G18" s="287" t="s">
        <v>140</v>
      </c>
      <c r="H18" s="288"/>
      <c r="I18" s="280"/>
      <c r="J18" s="281"/>
      <c r="K18" s="138"/>
      <c r="L18" s="139"/>
    </row>
    <row r="19" spans="1:12" ht="19.5" customHeight="1" thickBot="1">
      <c r="A19" s="54"/>
      <c r="B19" s="55" t="s">
        <v>141</v>
      </c>
      <c r="C19" s="56"/>
      <c r="D19" s="301" t="s">
        <v>24</v>
      </c>
      <c r="E19" s="302"/>
      <c r="F19" s="286"/>
      <c r="G19" s="57"/>
      <c r="H19" s="58" t="s">
        <v>142</v>
      </c>
      <c r="I19" s="293"/>
      <c r="J19" s="294"/>
      <c r="K19" s="138"/>
      <c r="L19" s="139"/>
    </row>
    <row r="20" spans="1:12" ht="19.5" customHeight="1" thickBot="1">
      <c r="A20" s="59"/>
      <c r="B20" s="60"/>
      <c r="K20" s="138"/>
      <c r="L20" s="139"/>
    </row>
    <row r="21" spans="1:12" ht="19.5" customHeight="1" thickBot="1">
      <c r="A21" s="271" t="s">
        <v>143</v>
      </c>
      <c r="B21" s="272"/>
      <c r="C21" s="272"/>
      <c r="D21" s="272"/>
      <c r="E21" s="272"/>
      <c r="F21" s="272"/>
      <c r="G21" s="272"/>
      <c r="H21" s="272"/>
      <c r="I21" s="272"/>
      <c r="J21" s="273"/>
      <c r="K21" s="138"/>
      <c r="L21" s="139"/>
    </row>
    <row r="22" spans="1:12" ht="19.5" customHeight="1">
      <c r="A22" s="31"/>
      <c r="B22" s="62"/>
      <c r="C22" s="63" t="s">
        <v>144</v>
      </c>
      <c r="D22" s="64" t="s">
        <v>87</v>
      </c>
      <c r="E22" s="65" t="s">
        <v>88</v>
      </c>
      <c r="F22" s="66"/>
      <c r="G22" s="67" t="s">
        <v>89</v>
      </c>
      <c r="H22" s="68" t="s">
        <v>90</v>
      </c>
      <c r="I22" s="69"/>
      <c r="J22" s="70"/>
      <c r="K22" s="138"/>
      <c r="L22" s="139"/>
    </row>
    <row r="23" spans="1:12" ht="19.5" customHeight="1" thickBot="1">
      <c r="A23" s="327" t="s">
        <v>32</v>
      </c>
      <c r="B23" s="328"/>
      <c r="C23" s="71" t="s">
        <v>91</v>
      </c>
      <c r="D23" s="72" t="s">
        <v>91</v>
      </c>
      <c r="E23" s="73" t="s">
        <v>92</v>
      </c>
      <c r="F23" s="66"/>
      <c r="G23" s="74" t="s">
        <v>93</v>
      </c>
      <c r="H23" s="75" t="s">
        <v>94</v>
      </c>
      <c r="I23" s="76" t="s">
        <v>95</v>
      </c>
      <c r="J23" s="77"/>
      <c r="K23" s="138"/>
      <c r="L23" s="139"/>
    </row>
    <row r="24" spans="1:12" ht="19.5" customHeight="1">
      <c r="A24" s="329" t="s">
        <v>33</v>
      </c>
      <c r="B24" s="330"/>
      <c r="C24" s="33"/>
      <c r="D24" s="211" t="s">
        <v>3</v>
      </c>
      <c r="E24" s="276"/>
      <c r="F24" s="277"/>
      <c r="G24" s="79"/>
      <c r="H24" s="80"/>
      <c r="I24" s="265" t="s">
        <v>7</v>
      </c>
      <c r="J24" s="266"/>
      <c r="K24" s="138"/>
      <c r="L24" s="139"/>
    </row>
    <row r="25" spans="1:12" ht="19.5" customHeight="1">
      <c r="A25" s="329" t="s">
        <v>35</v>
      </c>
      <c r="B25" s="330"/>
      <c r="C25" s="33"/>
      <c r="D25" s="211" t="s">
        <v>3</v>
      </c>
      <c r="E25" s="263"/>
      <c r="F25" s="264"/>
      <c r="G25" s="79"/>
      <c r="H25" s="80"/>
      <c r="I25" s="265" t="s">
        <v>7</v>
      </c>
      <c r="J25" s="266"/>
      <c r="K25" s="138"/>
      <c r="L25" s="139"/>
    </row>
    <row r="26" spans="1:12" ht="19.5" customHeight="1">
      <c r="A26" s="329" t="s">
        <v>37</v>
      </c>
      <c r="B26" s="330"/>
      <c r="C26" s="33"/>
      <c r="D26" s="211" t="s">
        <v>3</v>
      </c>
      <c r="E26" s="263"/>
      <c r="F26" s="264"/>
      <c r="G26" s="79"/>
      <c r="H26" s="80"/>
      <c r="I26" s="265" t="s">
        <v>7</v>
      </c>
      <c r="J26" s="266"/>
      <c r="K26" s="138"/>
      <c r="L26" s="139"/>
    </row>
    <row r="27" spans="1:12" ht="19.5" customHeight="1">
      <c r="A27" s="329" t="s">
        <v>39</v>
      </c>
      <c r="B27" s="330"/>
      <c r="C27" s="33"/>
      <c r="D27" s="211" t="s">
        <v>3</v>
      </c>
      <c r="E27" s="263"/>
      <c r="F27" s="264"/>
      <c r="G27" s="79"/>
      <c r="H27" s="80"/>
      <c r="I27" s="265" t="s">
        <v>7</v>
      </c>
      <c r="J27" s="266"/>
      <c r="K27" s="138"/>
      <c r="L27" s="139"/>
    </row>
    <row r="28" spans="1:12" ht="19.5" customHeight="1">
      <c r="A28" s="329" t="s">
        <v>41</v>
      </c>
      <c r="B28" s="330"/>
      <c r="C28" s="33"/>
      <c r="D28" s="211" t="s">
        <v>3</v>
      </c>
      <c r="E28" s="263"/>
      <c r="F28" s="264"/>
      <c r="G28" s="79"/>
      <c r="H28" s="80"/>
      <c r="I28" s="265" t="s">
        <v>7</v>
      </c>
      <c r="J28" s="266"/>
      <c r="K28" s="138"/>
      <c r="L28" s="139"/>
    </row>
    <row r="29" spans="1:12" ht="19.5" customHeight="1">
      <c r="A29" s="329" t="s">
        <v>43</v>
      </c>
      <c r="B29" s="330"/>
      <c r="C29" s="33"/>
      <c r="D29" s="211" t="s">
        <v>3</v>
      </c>
      <c r="E29" s="263"/>
      <c r="F29" s="264"/>
      <c r="G29" s="79"/>
      <c r="H29" s="80"/>
      <c r="I29" s="265" t="s">
        <v>7</v>
      </c>
      <c r="J29" s="266"/>
      <c r="K29" s="138"/>
      <c r="L29" s="139"/>
    </row>
    <row r="30" spans="1:11" ht="19.5" customHeight="1">
      <c r="A30" s="329" t="s">
        <v>45</v>
      </c>
      <c r="B30" s="330"/>
      <c r="C30" s="33"/>
      <c r="D30" s="211" t="s">
        <v>3</v>
      </c>
      <c r="E30" s="263"/>
      <c r="F30" s="264"/>
      <c r="G30" s="79"/>
      <c r="H30" s="80"/>
      <c r="I30" s="265" t="s">
        <v>7</v>
      </c>
      <c r="J30" s="266"/>
      <c r="K30" s="136"/>
    </row>
    <row r="31" spans="1:11" ht="19.5" customHeight="1">
      <c r="A31" s="329" t="s">
        <v>47</v>
      </c>
      <c r="B31" s="330"/>
      <c r="C31" s="33"/>
      <c r="D31" s="211" t="s">
        <v>3</v>
      </c>
      <c r="E31" s="263"/>
      <c r="F31" s="264"/>
      <c r="G31" s="79"/>
      <c r="H31" s="80"/>
      <c r="I31" s="265" t="s">
        <v>7</v>
      </c>
      <c r="J31" s="266"/>
      <c r="K31" s="61"/>
    </row>
    <row r="32" spans="1:11" ht="19.5" customHeight="1">
      <c r="A32" s="329" t="s">
        <v>49</v>
      </c>
      <c r="B32" s="330"/>
      <c r="C32" s="33"/>
      <c r="D32" s="211" t="s">
        <v>3</v>
      </c>
      <c r="E32" s="263"/>
      <c r="F32" s="264"/>
      <c r="G32" s="79"/>
      <c r="H32" s="80"/>
      <c r="I32" s="265" t="s">
        <v>7</v>
      </c>
      <c r="J32" s="266"/>
      <c r="K32" s="61"/>
    </row>
    <row r="33" spans="1:11" ht="19.5" customHeight="1">
      <c r="A33" s="329" t="s">
        <v>51</v>
      </c>
      <c r="B33" s="330"/>
      <c r="C33" s="33"/>
      <c r="D33" s="211" t="s">
        <v>158</v>
      </c>
      <c r="E33" s="263"/>
      <c r="F33" s="264"/>
      <c r="G33" s="79"/>
      <c r="H33" s="80"/>
      <c r="I33" s="265" t="s">
        <v>7</v>
      </c>
      <c r="J33" s="266"/>
      <c r="K33" s="61"/>
    </row>
    <row r="34" spans="1:11" ht="19.5" customHeight="1">
      <c r="A34" s="329" t="s">
        <v>53</v>
      </c>
      <c r="B34" s="330"/>
      <c r="C34" s="33"/>
      <c r="D34" s="211" t="s">
        <v>3</v>
      </c>
      <c r="E34" s="263"/>
      <c r="F34" s="264"/>
      <c r="G34" s="79"/>
      <c r="H34" s="80"/>
      <c r="I34" s="265" t="s">
        <v>7</v>
      </c>
      <c r="J34" s="266"/>
      <c r="K34" s="61"/>
    </row>
    <row r="35" spans="1:11" ht="19.5" customHeight="1" thickBot="1">
      <c r="A35" s="329" t="s">
        <v>55</v>
      </c>
      <c r="B35" s="330"/>
      <c r="C35" s="33"/>
      <c r="D35" s="211" t="s">
        <v>5</v>
      </c>
      <c r="E35" s="263"/>
      <c r="F35" s="264"/>
      <c r="G35" s="81"/>
      <c r="H35" s="33"/>
      <c r="I35" s="265" t="s">
        <v>7</v>
      </c>
      <c r="J35" s="266"/>
      <c r="K35" s="61"/>
    </row>
    <row r="36" spans="1:11" ht="19.5" customHeight="1">
      <c r="A36" s="331" t="s">
        <v>96</v>
      </c>
      <c r="B36" s="332"/>
      <c r="C36" s="15"/>
      <c r="D36" s="211" t="s">
        <v>3</v>
      </c>
      <c r="E36" s="246"/>
      <c r="F36" s="247"/>
      <c r="G36" s="197"/>
      <c r="H36" s="198"/>
      <c r="I36" s="248" t="s">
        <v>7</v>
      </c>
      <c r="J36" s="249"/>
      <c r="K36" s="61"/>
    </row>
    <row r="37" spans="1:11" ht="19.5" customHeight="1" thickBot="1">
      <c r="A37" s="255" t="s">
        <v>97</v>
      </c>
      <c r="B37" s="256"/>
      <c r="C37" s="82" t="s">
        <v>6</v>
      </c>
      <c r="D37" s="83" t="str">
        <f>IF(ISTEXT(C37),(" "),IF(C37&gt;I13+(I13*0.003),"Sum of weights TOLERANCE ERROR",IF(C37&lt;I13-(I13*0.003),"Sum of weights TOLERANCE ERROR",(" "))))</f>
        <v> </v>
      </c>
      <c r="E37" s="84"/>
      <c r="F37" s="84"/>
      <c r="G37" s="85"/>
      <c r="H37" s="85"/>
      <c r="I37" s="85"/>
      <c r="J37" s="86"/>
      <c r="K37" s="61"/>
    </row>
    <row r="38" spans="1:11" ht="19.5" customHeight="1" thickBot="1">
      <c r="A38" s="140" t="s">
        <v>28</v>
      </c>
      <c r="B38" s="141"/>
      <c r="C38" s="141"/>
      <c r="D38" s="141"/>
      <c r="E38" s="141"/>
      <c r="F38" s="201"/>
      <c r="G38" s="43"/>
      <c r="H38" s="43"/>
      <c r="I38" s="43"/>
      <c r="K38" s="61"/>
    </row>
    <row r="39" spans="1:11" ht="19.5" customHeight="1" thickBot="1">
      <c r="A39" s="142" t="s">
        <v>145</v>
      </c>
      <c r="B39" s="143" t="s">
        <v>147</v>
      </c>
      <c r="C39" s="143" t="s">
        <v>146</v>
      </c>
      <c r="D39" s="143" t="s">
        <v>148</v>
      </c>
      <c r="E39" s="199" t="s">
        <v>153</v>
      </c>
      <c r="F39" s="202" t="s">
        <v>0</v>
      </c>
      <c r="K39" s="61"/>
    </row>
    <row r="40" spans="1:6" ht="19.5" customHeight="1" thickBot="1">
      <c r="A40" s="93"/>
      <c r="B40" s="87"/>
      <c r="C40" s="87"/>
      <c r="D40" s="87"/>
      <c r="E40" s="209" t="s">
        <v>7</v>
      </c>
      <c r="F40" s="203" t="s">
        <v>7</v>
      </c>
    </row>
    <row r="41" spans="1:6" ht="19.5" customHeight="1" thickBot="1">
      <c r="A41" s="94"/>
      <c r="B41" s="87"/>
      <c r="C41" s="87"/>
      <c r="D41" s="87"/>
      <c r="E41" s="209" t="s">
        <v>7</v>
      </c>
      <c r="F41" s="203" t="s">
        <v>7</v>
      </c>
    </row>
    <row r="42" spans="1:6" ht="19.5" customHeight="1" thickBot="1">
      <c r="A42" s="95"/>
      <c r="B42" s="92"/>
      <c r="C42" s="92"/>
      <c r="D42" s="92"/>
      <c r="E42" s="200" t="s">
        <v>7</v>
      </c>
      <c r="F42" s="203" t="s">
        <v>7</v>
      </c>
    </row>
    <row r="43" spans="1:11" ht="19.5" customHeight="1" thickBot="1">
      <c r="A43" s="289" t="s">
        <v>15</v>
      </c>
      <c r="B43" s="290"/>
      <c r="C43" s="290"/>
      <c r="D43" s="290"/>
      <c r="E43" s="290"/>
      <c r="F43" s="291"/>
      <c r="G43" s="290"/>
      <c r="H43" s="290"/>
      <c r="I43" s="290"/>
      <c r="J43" s="292"/>
      <c r="K43" s="61"/>
    </row>
    <row r="44" spans="2:11" ht="19.5" customHeight="1" thickBot="1">
      <c r="B44" s="214"/>
      <c r="C44" s="258" t="s">
        <v>58</v>
      </c>
      <c r="D44" s="259"/>
      <c r="E44" s="258" t="s">
        <v>59</v>
      </c>
      <c r="F44" s="260"/>
      <c r="G44" s="159"/>
      <c r="H44" s="215"/>
      <c r="I44" s="216"/>
      <c r="J44" s="217"/>
      <c r="K44" s="61"/>
    </row>
    <row r="45" spans="1:16" ht="19.5" customHeight="1" thickBot="1">
      <c r="A45" s="144" t="s">
        <v>145</v>
      </c>
      <c r="B45" s="145" t="s">
        <v>60</v>
      </c>
      <c r="C45" s="218" t="s">
        <v>155</v>
      </c>
      <c r="D45" s="219" t="s">
        <v>156</v>
      </c>
      <c r="E45" s="145" t="s">
        <v>149</v>
      </c>
      <c r="F45" s="146" t="s">
        <v>150</v>
      </c>
      <c r="G45" s="220" t="s">
        <v>157</v>
      </c>
      <c r="H45" s="221" t="s">
        <v>151</v>
      </c>
      <c r="I45" s="250" t="s">
        <v>113</v>
      </c>
      <c r="J45" s="257"/>
      <c r="L45" s="147"/>
      <c r="N45" s="121"/>
      <c r="O45" s="148" t="s">
        <v>108</v>
      </c>
      <c r="P45" s="149" t="s">
        <v>62</v>
      </c>
    </row>
    <row r="46" spans="1:13" ht="19.5" customHeight="1" thickBot="1">
      <c r="A46" s="222"/>
      <c r="B46" s="223"/>
      <c r="C46" s="223"/>
      <c r="D46" s="224"/>
      <c r="E46" s="223"/>
      <c r="F46" s="225"/>
      <c r="G46" s="226" t="s">
        <v>8</v>
      </c>
      <c r="H46" s="227" t="s">
        <v>158</v>
      </c>
      <c r="I46" s="250" t="s">
        <v>114</v>
      </c>
      <c r="J46" s="251"/>
      <c r="L46" s="147"/>
      <c r="M46" s="150"/>
    </row>
    <row r="47" spans="1:15" ht="19.5" customHeight="1" thickBot="1">
      <c r="A47" s="222"/>
      <c r="B47" s="223"/>
      <c r="C47" s="223"/>
      <c r="D47" s="224"/>
      <c r="E47" s="223"/>
      <c r="F47" s="228"/>
      <c r="G47" s="226" t="s">
        <v>4</v>
      </c>
      <c r="H47" s="227" t="s">
        <v>158</v>
      </c>
      <c r="I47" s="250" t="s">
        <v>115</v>
      </c>
      <c r="J47" s="251"/>
      <c r="L47" s="147"/>
      <c r="M47" s="150"/>
      <c r="O47" s="151"/>
    </row>
    <row r="48" spans="1:13" ht="19.5" customHeight="1" thickBot="1">
      <c r="A48" s="152"/>
      <c r="B48" s="153"/>
      <c r="C48" s="153"/>
      <c r="D48" s="154"/>
      <c r="E48" s="153"/>
      <c r="F48" s="229" t="s">
        <v>152</v>
      </c>
      <c r="G48" s="226" t="s">
        <v>7</v>
      </c>
      <c r="H48" s="96" t="s">
        <v>7</v>
      </c>
      <c r="I48" s="155"/>
      <c r="J48" s="156"/>
      <c r="K48" s="157"/>
      <c r="L48" s="158"/>
      <c r="M48" s="150"/>
    </row>
    <row r="49" spans="1:11" ht="19.5" customHeight="1" thickBot="1">
      <c r="A49" s="159"/>
      <c r="B49" s="160" t="s">
        <v>31</v>
      </c>
      <c r="C49" s="161"/>
      <c r="D49" s="161"/>
      <c r="E49" s="204"/>
      <c r="F49" s="252" t="s">
        <v>29</v>
      </c>
      <c r="G49" s="253"/>
      <c r="H49" s="253"/>
      <c r="I49" s="253"/>
      <c r="J49" s="254"/>
      <c r="K49" s="61"/>
    </row>
    <row r="50" spans="1:11" ht="19.5" customHeight="1" thickBot="1">
      <c r="A50" s="162" t="s">
        <v>145</v>
      </c>
      <c r="B50" s="163" t="s">
        <v>1</v>
      </c>
      <c r="C50" s="193" t="s">
        <v>110</v>
      </c>
      <c r="D50" s="193" t="s">
        <v>111</v>
      </c>
      <c r="E50" s="193" t="s">
        <v>112</v>
      </c>
      <c r="F50" s="144" t="s">
        <v>12</v>
      </c>
      <c r="G50" s="210" t="s">
        <v>13</v>
      </c>
      <c r="H50" s="206" t="s">
        <v>116</v>
      </c>
      <c r="I50" s="202" t="s">
        <v>14</v>
      </c>
      <c r="J50" s="164" t="s">
        <v>117</v>
      </c>
      <c r="K50" s="61"/>
    </row>
    <row r="51" spans="1:11" ht="19.5" customHeight="1" thickBot="1">
      <c r="A51" s="90"/>
      <c r="B51" s="232" t="s">
        <v>159</v>
      </c>
      <c r="C51" s="194" t="s">
        <v>3</v>
      </c>
      <c r="D51" s="194" t="s">
        <v>8</v>
      </c>
      <c r="E51" s="96" t="s">
        <v>8</v>
      </c>
      <c r="F51" s="89"/>
      <c r="G51" s="235" t="s">
        <v>158</v>
      </c>
      <c r="H51" s="88" t="s">
        <v>159</v>
      </c>
      <c r="I51" s="165" t="s">
        <v>11</v>
      </c>
      <c r="J51" s="115"/>
      <c r="K51" s="61"/>
    </row>
    <row r="52" spans="1:11" ht="19.5" customHeight="1" thickBot="1">
      <c r="A52" s="91"/>
      <c r="B52" s="233" t="s">
        <v>159</v>
      </c>
      <c r="C52" s="194" t="s">
        <v>9</v>
      </c>
      <c r="D52" s="194" t="s">
        <v>3</v>
      </c>
      <c r="E52" s="96" t="s">
        <v>7</v>
      </c>
      <c r="F52" s="89"/>
      <c r="G52" s="236" t="s">
        <v>158</v>
      </c>
      <c r="H52" s="88" t="s">
        <v>159</v>
      </c>
      <c r="I52" s="165" t="s">
        <v>11</v>
      </c>
      <c r="J52" s="115"/>
      <c r="K52" s="61"/>
    </row>
    <row r="53" spans="1:11" ht="19.5" customHeight="1" thickBot="1">
      <c r="A53" s="90"/>
      <c r="B53" s="234" t="s">
        <v>159</v>
      </c>
      <c r="C53" s="194" t="s">
        <v>5</v>
      </c>
      <c r="D53" s="194" t="s">
        <v>4</v>
      </c>
      <c r="E53" s="96" t="s">
        <v>10</v>
      </c>
      <c r="F53" s="89"/>
      <c r="G53" s="235" t="s">
        <v>158</v>
      </c>
      <c r="H53" s="205" t="s">
        <v>10</v>
      </c>
      <c r="I53" s="165" t="s">
        <v>11</v>
      </c>
      <c r="J53" s="115"/>
      <c r="K53" s="61"/>
    </row>
    <row r="54" spans="1:11" ht="19.5" customHeight="1" thickBot="1">
      <c r="A54" s="166"/>
      <c r="B54" s="167" t="s">
        <v>152</v>
      </c>
      <c r="C54" s="96" t="s">
        <v>11</v>
      </c>
      <c r="D54" s="97" t="s">
        <v>7</v>
      </c>
      <c r="E54" s="96" t="s">
        <v>7</v>
      </c>
      <c r="F54" s="168"/>
      <c r="G54" s="169"/>
      <c r="H54" s="202" t="s">
        <v>152</v>
      </c>
      <c r="I54" s="116" t="s">
        <v>11</v>
      </c>
      <c r="J54" s="117" t="s">
        <v>7</v>
      </c>
      <c r="K54" s="61"/>
    </row>
    <row r="55" spans="1:11" ht="19.5" customHeight="1">
      <c r="A55" s="170" t="s">
        <v>101</v>
      </c>
      <c r="B55" s="305"/>
      <c r="C55" s="306"/>
      <c r="D55" s="306"/>
      <c r="E55" s="306"/>
      <c r="F55" s="307"/>
      <c r="G55" s="307"/>
      <c r="H55" s="307"/>
      <c r="I55" s="307"/>
      <c r="J55" s="307"/>
      <c r="K55" s="61"/>
    </row>
    <row r="56" spans="1:11" s="173" customFormat="1" ht="19.5" customHeight="1">
      <c r="A56" s="171"/>
      <c r="B56" s="308"/>
      <c r="C56" s="308"/>
      <c r="D56" s="308"/>
      <c r="E56" s="308"/>
      <c r="F56" s="308"/>
      <c r="G56" s="308"/>
      <c r="H56" s="308"/>
      <c r="I56" s="308"/>
      <c r="J56" s="308"/>
      <c r="K56" s="172"/>
    </row>
    <row r="57" spans="1:10" ht="19.5" customHeight="1">
      <c r="A57" s="174"/>
      <c r="B57" s="309"/>
      <c r="C57" s="309"/>
      <c r="D57" s="309"/>
      <c r="E57" s="309"/>
      <c r="F57" s="309"/>
      <c r="G57" s="309"/>
      <c r="H57" s="309"/>
      <c r="I57" s="309"/>
      <c r="J57" s="309"/>
    </row>
    <row r="58" spans="1:10" ht="19.5" customHeight="1">
      <c r="A58" s="175" t="s">
        <v>98</v>
      </c>
      <c r="B58" s="310"/>
      <c r="C58" s="304"/>
      <c r="D58" s="304"/>
      <c r="E58" s="304"/>
      <c r="F58" s="175" t="s">
        <v>100</v>
      </c>
      <c r="G58" s="311"/>
      <c r="H58" s="304"/>
      <c r="I58" s="304"/>
      <c r="J58" s="304"/>
    </row>
    <row r="59" spans="1:10" ht="19.5" customHeight="1">
      <c r="A59" s="175" t="s">
        <v>118</v>
      </c>
      <c r="B59" s="310"/>
      <c r="C59" s="304"/>
      <c r="D59" s="304"/>
      <c r="E59" s="304"/>
      <c r="F59" s="175" t="s">
        <v>118</v>
      </c>
      <c r="G59" s="312"/>
      <c r="H59" s="304"/>
      <c r="I59" s="304"/>
      <c r="J59" s="304"/>
    </row>
    <row r="60" spans="1:10" ht="19.5" customHeight="1">
      <c r="A60" s="11" t="s">
        <v>99</v>
      </c>
      <c r="B60" s="303"/>
      <c r="C60" s="304"/>
      <c r="D60" s="304"/>
      <c r="E60" s="304"/>
      <c r="F60" s="175" t="s">
        <v>99</v>
      </c>
      <c r="G60" s="303"/>
      <c r="H60" s="304"/>
      <c r="I60" s="304"/>
      <c r="J60" s="304"/>
    </row>
    <row r="61" spans="1:11" s="195" customFormat="1" ht="19.5" customHeight="1">
      <c r="A61" s="176"/>
      <c r="B61" s="177"/>
      <c r="C61" s="239" t="s">
        <v>73</v>
      </c>
      <c r="D61" s="240" t="s">
        <v>74</v>
      </c>
      <c r="E61" s="241"/>
      <c r="F61" s="242" t="s">
        <v>164</v>
      </c>
      <c r="G61" s="243"/>
      <c r="H61" s="176"/>
      <c r="I61" s="178"/>
      <c r="J61" s="179"/>
      <c r="K61" s="177"/>
    </row>
    <row r="62" spans="1:11" ht="19.5" customHeight="1">
      <c r="A62" s="182"/>
      <c r="B62" s="183"/>
      <c r="C62" s="183"/>
      <c r="D62" s="183"/>
      <c r="E62" s="183"/>
      <c r="F62" s="184"/>
      <c r="G62" s="1"/>
      <c r="H62" s="185"/>
      <c r="I62" s="185"/>
      <c r="J62" s="185"/>
      <c r="K62" s="137"/>
    </row>
    <row r="63" spans="1:11" ht="19.5" customHeight="1">
      <c r="A63" s="182"/>
      <c r="B63" s="183"/>
      <c r="C63" s="183"/>
      <c r="D63" s="183"/>
      <c r="E63" s="113"/>
      <c r="F63" s="186"/>
      <c r="G63" s="187"/>
      <c r="H63" s="185"/>
      <c r="I63" s="185"/>
      <c r="J63" s="185"/>
      <c r="K63" s="137"/>
    </row>
    <row r="64" spans="1:11" ht="19.5" customHeight="1">
      <c r="A64" s="182"/>
      <c r="B64" s="188"/>
      <c r="C64" s="188"/>
      <c r="D64" s="188"/>
      <c r="E64" s="189"/>
      <c r="F64" s="190"/>
      <c r="G64" s="185"/>
      <c r="H64" s="185"/>
      <c r="I64" s="185"/>
      <c r="J64" s="185"/>
      <c r="K64" s="137"/>
    </row>
    <row r="65" spans="1:11" ht="12.75" customHeight="1">
      <c r="A65" s="43"/>
      <c r="B65" s="43"/>
      <c r="C65" s="43"/>
      <c r="D65" s="43"/>
      <c r="E65" s="43"/>
      <c r="F65" s="43"/>
      <c r="G65" s="191"/>
      <c r="H65" s="191"/>
      <c r="I65" s="191"/>
      <c r="J65" s="191"/>
      <c r="K65" s="137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91" ht="12">
      <c r="A91" t="s">
        <v>102</v>
      </c>
    </row>
    <row r="92" ht="12">
      <c r="A92" t="s">
        <v>75</v>
      </c>
    </row>
    <row r="93" ht="12">
      <c r="A93" t="s">
        <v>103</v>
      </c>
    </row>
    <row r="94" ht="12">
      <c r="A94" t="s">
        <v>76</v>
      </c>
    </row>
    <row r="95" ht="12">
      <c r="A95" t="s">
        <v>120</v>
      </c>
    </row>
    <row r="96" ht="12">
      <c r="A96" t="s">
        <v>77</v>
      </c>
    </row>
    <row r="97" ht="12">
      <c r="A97" t="s">
        <v>104</v>
      </c>
    </row>
    <row r="98" ht="12">
      <c r="A98" t="s">
        <v>105</v>
      </c>
    </row>
  </sheetData>
  <mergeCells count="87">
    <mergeCell ref="B55:J57"/>
    <mergeCell ref="B8:C8"/>
    <mergeCell ref="I8:J8"/>
    <mergeCell ref="B9:C9"/>
    <mergeCell ref="F9:G9"/>
    <mergeCell ref="A43:J43"/>
    <mergeCell ref="C44:D44"/>
    <mergeCell ref="E44:F44"/>
    <mergeCell ref="I36:J36"/>
    <mergeCell ref="I46:J46"/>
    <mergeCell ref="B5:C5"/>
    <mergeCell ref="I5:J5"/>
    <mergeCell ref="B6:C6"/>
    <mergeCell ref="I6:J6"/>
    <mergeCell ref="B7:C7"/>
    <mergeCell ref="I7:J7"/>
    <mergeCell ref="I47:J47"/>
    <mergeCell ref="F49:J49"/>
    <mergeCell ref="B2:C2"/>
    <mergeCell ref="F2:J2"/>
    <mergeCell ref="B3:C3"/>
    <mergeCell ref="B4:C4"/>
    <mergeCell ref="I4:J4"/>
    <mergeCell ref="A34:B34"/>
    <mergeCell ref="E34:F34"/>
    <mergeCell ref="I34:J34"/>
    <mergeCell ref="A37:B37"/>
    <mergeCell ref="I45:J45"/>
    <mergeCell ref="A35:B35"/>
    <mergeCell ref="E35:F35"/>
    <mergeCell ref="I35:J35"/>
    <mergeCell ref="A36:B36"/>
    <mergeCell ref="E36:F36"/>
    <mergeCell ref="A32:B32"/>
    <mergeCell ref="E32:F32"/>
    <mergeCell ref="I32:J32"/>
    <mergeCell ref="A33:B33"/>
    <mergeCell ref="E33:F33"/>
    <mergeCell ref="I33:J33"/>
    <mergeCell ref="A30:B30"/>
    <mergeCell ref="E30:F30"/>
    <mergeCell ref="I30:J30"/>
    <mergeCell ref="A31:B31"/>
    <mergeCell ref="E31:F31"/>
    <mergeCell ref="I31:J31"/>
    <mergeCell ref="A28:B28"/>
    <mergeCell ref="E28:F28"/>
    <mergeCell ref="I28:J28"/>
    <mergeCell ref="A29:B29"/>
    <mergeCell ref="E29:F29"/>
    <mergeCell ref="I29:J29"/>
    <mergeCell ref="A26:B26"/>
    <mergeCell ref="E26:F26"/>
    <mergeCell ref="I26:J26"/>
    <mergeCell ref="A27:B27"/>
    <mergeCell ref="E27:F27"/>
    <mergeCell ref="I27:J27"/>
    <mergeCell ref="A21:J21"/>
    <mergeCell ref="A23:B23"/>
    <mergeCell ref="A24:B24"/>
    <mergeCell ref="E24:F24"/>
    <mergeCell ref="I24:J24"/>
    <mergeCell ref="A25:B25"/>
    <mergeCell ref="E25:F25"/>
    <mergeCell ref="I25:J25"/>
    <mergeCell ref="C14:C15"/>
    <mergeCell ref="I14:J14"/>
    <mergeCell ref="I15:J16"/>
    <mergeCell ref="G16:H16"/>
    <mergeCell ref="I17:J18"/>
    <mergeCell ref="A18:C18"/>
    <mergeCell ref="F18:F19"/>
    <mergeCell ref="G18:H18"/>
    <mergeCell ref="D19:E19"/>
    <mergeCell ref="I19:J19"/>
    <mergeCell ref="D10:J10"/>
    <mergeCell ref="I11:J11"/>
    <mergeCell ref="F12:F13"/>
    <mergeCell ref="I12:J12"/>
    <mergeCell ref="D13:E13"/>
    <mergeCell ref="I13:J13"/>
    <mergeCell ref="B60:E60"/>
    <mergeCell ref="G60:J60"/>
    <mergeCell ref="B58:E58"/>
    <mergeCell ref="G58:J58"/>
    <mergeCell ref="B59:E59"/>
    <mergeCell ref="G59:J59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scale="58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VT&amp;R&amp;"Arial,Bold"T164T245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75" zoomScaleNormal="75" workbookViewId="0" topLeftCell="A1">
      <selection activeCell="N20" sqref="N20"/>
    </sheetView>
  </sheetViews>
  <sheetFormatPr defaultColWidth="8.8515625" defaultRowHeight="12.75"/>
  <cols>
    <col min="1" max="2" width="8.8515625" style="0" customWidth="1"/>
    <col min="3" max="3" width="31.421875" style="0" customWidth="1"/>
    <col min="4" max="4" width="30.00390625" style="0" customWidth="1"/>
  </cols>
  <sheetData>
    <row r="1" spans="3:4" ht="12">
      <c r="C1" s="98"/>
      <c r="D1" s="98"/>
    </row>
    <row r="2" spans="1:4" ht="16.5">
      <c r="A2" s="99" t="s">
        <v>16</v>
      </c>
      <c r="C2" s="98"/>
      <c r="D2" s="98"/>
    </row>
    <row r="3" spans="1:4" ht="16.5">
      <c r="A3" s="99"/>
      <c r="C3" s="98"/>
      <c r="D3" s="98"/>
    </row>
    <row r="4" spans="1:5" ht="16.5">
      <c r="A4" s="333" t="s">
        <v>17</v>
      </c>
      <c r="B4" s="333"/>
      <c r="C4" s="333"/>
      <c r="D4" s="333"/>
      <c r="E4" s="333"/>
    </row>
    <row r="5" spans="1:4" ht="16.5">
      <c r="A5" s="99"/>
      <c r="C5" s="98"/>
      <c r="D5" s="98"/>
    </row>
    <row r="6" spans="3:4" ht="12">
      <c r="C6" s="98"/>
      <c r="D6" s="98"/>
    </row>
    <row r="7" spans="3:4" ht="15.75" thickBot="1">
      <c r="C7" s="100"/>
      <c r="D7" s="100"/>
    </row>
    <row r="8" spans="3:4" ht="15.75" thickBot="1">
      <c r="C8" s="101" t="s">
        <v>18</v>
      </c>
      <c r="D8" s="102" t="s">
        <v>19</v>
      </c>
    </row>
    <row r="9" spans="3:4" ht="15">
      <c r="C9" s="103">
        <v>0.001</v>
      </c>
      <c r="D9" s="104" t="s">
        <v>20</v>
      </c>
    </row>
    <row r="10" spans="3:4" ht="15">
      <c r="C10" s="105">
        <v>200</v>
      </c>
      <c r="D10" s="106">
        <v>5.56</v>
      </c>
    </row>
    <row r="11" spans="3:4" ht="15">
      <c r="C11" s="107">
        <v>214</v>
      </c>
      <c r="D11" s="108">
        <v>5</v>
      </c>
    </row>
    <row r="12" spans="3:4" ht="15">
      <c r="C12" s="107">
        <v>226</v>
      </c>
      <c r="D12" s="108">
        <v>4.55</v>
      </c>
    </row>
    <row r="13" spans="3:4" ht="15">
      <c r="C13" s="107">
        <v>238</v>
      </c>
      <c r="D13" s="108">
        <v>4.17</v>
      </c>
    </row>
    <row r="14" spans="3:4" ht="15">
      <c r="C14" s="107">
        <v>251</v>
      </c>
      <c r="D14" s="108">
        <v>3.85</v>
      </c>
    </row>
    <row r="15" spans="3:4" ht="15">
      <c r="C15" s="107">
        <v>265</v>
      </c>
      <c r="D15" s="108">
        <v>3.57</v>
      </c>
    </row>
    <row r="16" spans="3:4" ht="15">
      <c r="C16" s="107">
        <v>277</v>
      </c>
      <c r="D16" s="108">
        <v>3.33</v>
      </c>
    </row>
    <row r="17" spans="3:4" ht="15">
      <c r="C17" s="107">
        <v>290</v>
      </c>
      <c r="D17" s="108">
        <v>3.03</v>
      </c>
    </row>
    <row r="18" spans="3:4" ht="15">
      <c r="C18" s="107">
        <v>302</v>
      </c>
      <c r="D18" s="108">
        <v>2.78</v>
      </c>
    </row>
    <row r="19" spans="3:4" ht="15">
      <c r="C19" s="107">
        <v>317</v>
      </c>
      <c r="D19" s="108">
        <v>2.5</v>
      </c>
    </row>
    <row r="20" spans="3:4" ht="15">
      <c r="C20" s="107">
        <v>329</v>
      </c>
      <c r="D20" s="108">
        <v>2.27</v>
      </c>
    </row>
    <row r="21" spans="3:4" ht="15">
      <c r="C21" s="107">
        <v>341</v>
      </c>
      <c r="D21" s="108">
        <v>2.08</v>
      </c>
    </row>
    <row r="22" spans="3:4" ht="15">
      <c r="C22" s="107">
        <v>354</v>
      </c>
      <c r="D22" s="108">
        <v>1.92</v>
      </c>
    </row>
    <row r="23" spans="3:4" ht="15">
      <c r="C23" s="107">
        <v>368</v>
      </c>
      <c r="D23" s="108">
        <v>1.79</v>
      </c>
    </row>
    <row r="24" spans="3:4" ht="15">
      <c r="C24" s="107">
        <v>380</v>
      </c>
      <c r="D24" s="108">
        <v>1.67</v>
      </c>
    </row>
    <row r="25" spans="3:4" ht="15">
      <c r="C25" s="107">
        <v>393</v>
      </c>
      <c r="D25" s="108">
        <v>1.56</v>
      </c>
    </row>
    <row r="26" spans="3:4" ht="15">
      <c r="C26" s="107">
        <v>406</v>
      </c>
      <c r="D26" s="108">
        <v>1.47</v>
      </c>
    </row>
    <row r="27" spans="3:4" ht="15">
      <c r="C27" s="107">
        <v>421</v>
      </c>
      <c r="D27" s="108">
        <v>1.39</v>
      </c>
    </row>
    <row r="28" spans="3:4" ht="15">
      <c r="C28" s="107">
        <v>432</v>
      </c>
      <c r="D28" s="108">
        <v>1.32</v>
      </c>
    </row>
    <row r="29" spans="3:4" ht="15">
      <c r="C29" s="107">
        <v>444</v>
      </c>
      <c r="D29" s="108">
        <v>1.25</v>
      </c>
    </row>
    <row r="30" spans="3:4" ht="15">
      <c r="C30" s="107">
        <v>457</v>
      </c>
      <c r="D30" s="108">
        <v>1.19</v>
      </c>
    </row>
    <row r="31" spans="3:4" ht="15">
      <c r="C31" s="107">
        <v>471</v>
      </c>
      <c r="D31" s="108">
        <v>1.14</v>
      </c>
    </row>
    <row r="32" spans="3:4" ht="15">
      <c r="C32" s="107">
        <v>483</v>
      </c>
      <c r="D32" s="108">
        <v>1.09</v>
      </c>
    </row>
    <row r="33" spans="3:4" ht="15">
      <c r="C33" s="107">
        <v>496</v>
      </c>
      <c r="D33" s="108">
        <v>1.04</v>
      </c>
    </row>
    <row r="34" spans="3:4" ht="15">
      <c r="C34" s="107">
        <v>509</v>
      </c>
      <c r="D34" s="108">
        <v>1</v>
      </c>
    </row>
    <row r="35" spans="3:4" ht="15">
      <c r="C35" s="107">
        <v>523</v>
      </c>
      <c r="D35" s="108">
        <v>0.96</v>
      </c>
    </row>
    <row r="36" spans="3:4" ht="15">
      <c r="C36" s="107">
        <v>536</v>
      </c>
      <c r="D36" s="108">
        <v>0.93</v>
      </c>
    </row>
    <row r="37" spans="3:4" ht="15">
      <c r="C37" s="107">
        <v>547</v>
      </c>
      <c r="D37" s="108">
        <v>0.89</v>
      </c>
    </row>
    <row r="38" spans="3:4" ht="15">
      <c r="C38" s="107">
        <v>560</v>
      </c>
      <c r="D38" s="108">
        <v>0.86</v>
      </c>
    </row>
    <row r="39" spans="3:4" ht="15">
      <c r="C39" s="107">
        <v>574</v>
      </c>
      <c r="D39" s="108">
        <v>0.83</v>
      </c>
    </row>
    <row r="40" spans="3:4" ht="15">
      <c r="C40" s="107">
        <v>586</v>
      </c>
      <c r="D40" s="108">
        <v>0.81</v>
      </c>
    </row>
    <row r="41" spans="3:4" ht="15">
      <c r="C41" s="107">
        <v>599</v>
      </c>
      <c r="D41" s="108">
        <v>0.78</v>
      </c>
    </row>
    <row r="42" spans="3:4" ht="15">
      <c r="C42" s="107">
        <v>611</v>
      </c>
      <c r="D42" s="108">
        <v>0.76</v>
      </c>
    </row>
    <row r="43" spans="3:4" ht="15.75" thickBot="1">
      <c r="C43" s="109">
        <v>625.001</v>
      </c>
      <c r="D43" s="110" t="s">
        <v>20</v>
      </c>
    </row>
    <row r="44" spans="3:4" ht="15">
      <c r="C44" s="111"/>
      <c r="D44" s="100"/>
    </row>
    <row r="45" spans="3:4" ht="15">
      <c r="C45" s="100"/>
      <c r="D45" s="112"/>
    </row>
    <row r="46" spans="3:4" ht="12">
      <c r="C46" s="98"/>
      <c r="D46" s="98"/>
    </row>
    <row r="47" spans="3:4" ht="12">
      <c r="C47" s="98"/>
      <c r="D47" s="98"/>
    </row>
    <row r="48" spans="3:4" ht="12">
      <c r="C48" s="98"/>
      <c r="D48" s="98"/>
    </row>
  </sheetData>
  <sheetProtection sheet="1" objects="1" scenarios="1"/>
  <mergeCells count="1">
    <mergeCell ref="A4:E4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paperSize="9" scale="98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VT&amp;R&amp;"Arial,Bold"T164T245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Atech Center,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Hamilton</dc:creator>
  <cp:keywords/>
  <dc:description/>
  <cp:lastModifiedBy>Richard Hamilton</cp:lastModifiedBy>
  <cp:lastPrinted>1999-02-23T21:59:56Z</cp:lastPrinted>
  <dcterms:created xsi:type="dcterms:W3CDTF">1998-09-22T20:42:11Z</dcterms:created>
  <dcterms:modified xsi:type="dcterms:W3CDTF">2009-10-22T13:53:41Z</dcterms:modified>
  <cp:category/>
  <cp:version/>
  <cp:contentType/>
  <cp:contentStatus/>
</cp:coreProperties>
</file>