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65356" windowWidth="23900" windowHeight="16740" activeTab="0"/>
  </bookViews>
  <sheets>
    <sheet name="T308T245 Cumulative template" sheetId="1" r:id="rId1"/>
    <sheet name="T308T245 Non-Cum. template" sheetId="2" r:id="rId2"/>
    <sheet name="T308T245 form" sheetId="3" r:id="rId3"/>
    <sheet name="Stability Correlation Ratios" sheetId="4" r:id="rId4"/>
  </sheets>
  <definedNames>
    <definedName name="Extraction" localSheetId="2">'T308T245 form'!$A$1:$J$53</definedName>
    <definedName name="Extraction" localSheetId="1">'T308T245 Non-Cum. template'!$A$1:$J$54</definedName>
    <definedName name="Extraction">'T308T245 Cumulative template'!$A$1:$J$54</definedName>
    <definedName name="Marshall" localSheetId="2">'T308T245 form'!$A$54:$J$62</definedName>
    <definedName name="Marshall" localSheetId="1">'T308T245 Non-Cum. template'!$A$55:$J$62</definedName>
    <definedName name="Marshall">'T308T245 Cumulative template'!$A$55:$J$62</definedName>
    <definedName name="_xlnm.Print_Area" localSheetId="0">'T308T245 Cumulative template'!$A$1:$J$60</definedName>
    <definedName name="_xlnm.Print_Area" localSheetId="2">'T308T245 form'!$A$1:$J$59</definedName>
    <definedName name="_xlnm.Print_Area" localSheetId="1">'T308T245 Non-Cum. template'!$A$1:$J$60</definedName>
  </definedNames>
  <calcPr fullCalcOnLoad="1" fullPrecision="0"/>
</workbook>
</file>

<file path=xl/sharedStrings.xml><?xml version="1.0" encoding="utf-8"?>
<sst xmlns="http://schemas.openxmlformats.org/spreadsheetml/2006/main" count="487" uniqueCount="151">
  <si>
    <t>Stability Correlation Ratios, Adapted from AASHTO T 245, Table 1</t>
  </si>
  <si>
    <t>Data for table obtained from NETTCP HMA Plant Technician Manual, Version 3.0, Page IV-31</t>
  </si>
  <si>
    <r>
      <t>Volume of Specimen, cm</t>
    </r>
    <r>
      <rPr>
        <b/>
        <vertAlign val="superscript"/>
        <sz val="12"/>
        <rFont val="Arial"/>
        <family val="2"/>
      </rPr>
      <t>3</t>
    </r>
  </si>
  <si>
    <t>Correction Ratio</t>
  </si>
  <si>
    <t>error</t>
  </si>
  <si>
    <t>Initial Sample Mass (Wsi):</t>
  </si>
  <si>
    <r>
      <t>G</t>
    </r>
    <r>
      <rPr>
        <b/>
        <vertAlign val="subscript"/>
        <sz val="12"/>
        <color indexed="10"/>
        <rFont val="Arial Narrow"/>
        <family val="0"/>
      </rPr>
      <t>mb</t>
    </r>
  </si>
  <si>
    <t>HMA Asphalt Content, Gradation &amp; Marshall Volumetrics Test Report (T 329, T 309, T 30, T 166, T 209, T 245)</t>
  </si>
  <si>
    <t>Moisture Content (T 329)</t>
  </si>
  <si>
    <t>(A)</t>
  </si>
  <si>
    <t>Bowl Method</t>
  </si>
  <si>
    <t xml:space="preserve"> </t>
  </si>
  <si>
    <t>Pyc and Sample on Weigh Below</t>
  </si>
  <si>
    <t>Flask Method</t>
  </si>
  <si>
    <t>Pyc on weigh below</t>
  </si>
  <si>
    <t xml:space="preserve"> </t>
  </si>
  <si>
    <t>Volumetric Analysis</t>
  </si>
  <si>
    <t xml:space="preserve">PG Binder Mass (Ws - Wa): </t>
  </si>
  <si>
    <t>Corrected Sample Mass (Ws):</t>
  </si>
  <si>
    <t>Water Mass (C):</t>
  </si>
  <si>
    <t>(Wsi / (1+(.01*M)))</t>
  </si>
  <si>
    <t>Final Sample + Pan (Wap):</t>
  </si>
  <si>
    <t>((((Ws - Wa)/Ws)*100)-Cf)</t>
  </si>
  <si>
    <t>Final Sample Mass (Wa):</t>
  </si>
  <si>
    <t>Test Time, minutes:</t>
  </si>
  <si>
    <t>(Wap - P)</t>
  </si>
  <si>
    <r>
      <t>Oven Set Point, º</t>
    </r>
    <r>
      <rPr>
        <sz val="12"/>
        <rFont val="Arial Narrow"/>
        <family val="0"/>
      </rPr>
      <t>C:</t>
    </r>
  </si>
  <si>
    <t>Results Outside Specification Limits:</t>
  </si>
  <si>
    <t>% Agg. Loss by Ignition (Cf):</t>
  </si>
  <si>
    <t>Bulk Specific Gravity of Compacted HMA (T 166)</t>
  </si>
  <si>
    <t>HMA Marshall Stability and Flow (T 245)</t>
  </si>
  <si>
    <t>A-V</t>
  </si>
  <si>
    <t>DR</t>
  </si>
  <si>
    <t xml:space="preserve"> </t>
  </si>
  <si>
    <t>Sample Wet Mass (Mi):</t>
  </si>
  <si>
    <t>Sample Dry Mass (Mf):</t>
  </si>
  <si>
    <t>(100*((Mi-Mf)/Mi))</t>
  </si>
  <si>
    <t>Moisture Content (T 329)</t>
  </si>
  <si>
    <t>HMA Asphalt Content, Gradation &amp; Marshall Volumetrics Test Report (T 329, T 309, T 30, T 166, T 209, T 245)</t>
  </si>
  <si>
    <t>Sieve, in. (mm)</t>
  </si>
  <si>
    <t>1 1/2 (37.5)</t>
  </si>
  <si>
    <t>1 (25)</t>
  </si>
  <si>
    <t>3/4 (19)</t>
  </si>
  <si>
    <t>1/2 (12.5)</t>
  </si>
  <si>
    <t>3/8 (9.5)</t>
  </si>
  <si>
    <t>#4 (4.75)</t>
  </si>
  <si>
    <t>#8 (2.36)</t>
  </si>
  <si>
    <t>#16 (1.18)</t>
  </si>
  <si>
    <t>#30 (600 µm)</t>
  </si>
  <si>
    <t>#50 (300 µm)</t>
  </si>
  <si>
    <t>#100 (150 µm)</t>
  </si>
  <si>
    <t>#200 (75 µm)</t>
  </si>
  <si>
    <r>
      <t>G</t>
    </r>
    <r>
      <rPr>
        <b/>
        <vertAlign val="subscript"/>
        <sz val="12"/>
        <color indexed="10"/>
        <rFont val="Arial Narrow"/>
        <family val="0"/>
      </rPr>
      <t>mb</t>
    </r>
  </si>
  <si>
    <r>
      <t>G</t>
    </r>
    <r>
      <rPr>
        <b/>
        <vertAlign val="subscript"/>
        <sz val="12"/>
        <color indexed="10"/>
        <rFont val="Arial"/>
        <family val="0"/>
      </rPr>
      <t>mm</t>
    </r>
  </si>
  <si>
    <r>
      <t>G</t>
    </r>
    <r>
      <rPr>
        <vertAlign val="subscript"/>
        <sz val="12"/>
        <rFont val="Arial Narrow"/>
        <family val="2"/>
      </rPr>
      <t>sb</t>
    </r>
  </si>
  <si>
    <t>Lab/Location:</t>
  </si>
  <si>
    <t>Date/Time:</t>
  </si>
  <si>
    <t>Random Sample:</t>
  </si>
  <si>
    <t>Material ID:</t>
  </si>
  <si>
    <t>Project:</t>
  </si>
  <si>
    <t>Lot #:</t>
  </si>
  <si>
    <t>Material #:</t>
  </si>
  <si>
    <t>Contract #:</t>
  </si>
  <si>
    <t>Sublot #:</t>
  </si>
  <si>
    <t>Sample #:</t>
  </si>
  <si>
    <t>Contractor:</t>
  </si>
  <si>
    <t>Sample Location:</t>
  </si>
  <si>
    <t>Date Rec'd #:</t>
  </si>
  <si>
    <t>Station:</t>
  </si>
  <si>
    <t>Sample Type:</t>
  </si>
  <si>
    <t>Pay Item #:</t>
  </si>
  <si>
    <t>Offset:</t>
  </si>
  <si>
    <t>Plant Type:</t>
  </si>
  <si>
    <t>Weather:</t>
  </si>
  <si>
    <t xml:space="preserve">Percent </t>
  </si>
  <si>
    <t>Percent</t>
  </si>
  <si>
    <t xml:space="preserve"> Job Mix </t>
  </si>
  <si>
    <t>+ / -</t>
  </si>
  <si>
    <t>Retained</t>
  </si>
  <si>
    <t>Passing</t>
  </si>
  <si>
    <t>Formula</t>
  </si>
  <si>
    <t>Tolerance</t>
  </si>
  <si>
    <t>Variance</t>
  </si>
  <si>
    <t>PAN</t>
  </si>
  <si>
    <t>TOTAL:</t>
  </si>
  <si>
    <t>Asphalt Content of HMA by Ignition Method (T 308)</t>
  </si>
  <si>
    <t>Asphalt Content of HMA by Ignition Method (T 308)</t>
  </si>
  <si>
    <t>Volumetric Analysis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</si>
  <si>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</si>
  <si>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</si>
  <si>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</si>
  <si>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</si>
  <si>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</si>
  <si>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</si>
  <si>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</si>
  <si>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Corrected Sample Mass (Ws):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</si>
  <si>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</si>
  <si>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</si>
  <si>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</si>
  <si>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</si>
  <si>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</si>
  <si>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</si>
  <si>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</si>
  <si>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</si>
  <si>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</si>
  <si>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 xml:space="preserve"> </t>
  </si>
  <si>
    <t xml:space="preserve"> </t>
  </si>
  <si>
    <t xml:space="preserve"> </t>
  </si>
  <si>
    <t>Tested by:</t>
  </si>
  <si>
    <t>Date:</t>
  </si>
  <si>
    <t>Reviewed by:</t>
  </si>
  <si>
    <t>Comments:</t>
  </si>
  <si>
    <t>QC</t>
  </si>
  <si>
    <t>IA</t>
  </si>
  <si>
    <t>Yes</t>
  </si>
  <si>
    <t>No</t>
  </si>
  <si>
    <t>Source:</t>
  </si>
  <si>
    <t>Lab Login #:</t>
  </si>
  <si>
    <t>% Air Voids</t>
  </si>
  <si>
    <t>VMA</t>
  </si>
  <si>
    <t>VFA</t>
  </si>
  <si>
    <t>A = Sample</t>
  </si>
  <si>
    <t>D = Pycn. + H2O</t>
  </si>
  <si>
    <t>E = Pycn. + H2O + A</t>
  </si>
  <si>
    <t>Stability</t>
  </si>
  <si>
    <t>Flow</t>
  </si>
  <si>
    <t>Certification #:</t>
  </si>
  <si>
    <t>Results Within Specification Limits:</t>
  </si>
  <si>
    <t>Sampled By/Cert. #:</t>
  </si>
  <si>
    <t>Other</t>
  </si>
  <si>
    <t>Pan Tare Mass (P):</t>
  </si>
  <si>
    <t>% Moisture (M):</t>
  </si>
  <si>
    <t>%PG Binder (Pb):</t>
  </si>
  <si>
    <t>HMA Temperature</t>
  </si>
  <si>
    <t xml:space="preserve">Sample Temp, ºC: </t>
  </si>
  <si>
    <t>PG Binder JMF:</t>
  </si>
  <si>
    <t>Mechanical Analysis of Extracted Aggregate (T 30)</t>
  </si>
  <si>
    <t>Mass</t>
  </si>
  <si>
    <t>Specimen #</t>
  </si>
  <si>
    <r>
      <t>Mass in H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0"/>
      </rPr>
      <t>O</t>
    </r>
  </si>
  <si>
    <t>Mass in Air</t>
  </si>
  <si>
    <t>SSD Mass</t>
  </si>
  <si>
    <t>(D)</t>
  </si>
  <si>
    <t>(E)</t>
  </si>
  <si>
    <t>Unit Weight</t>
  </si>
  <si>
    <t>Average:</t>
  </si>
  <si>
    <t>Volume</t>
  </si>
  <si>
    <t>Dial Reading</t>
  </si>
  <si>
    <t>Corr. Factor</t>
  </si>
  <si>
    <t>Corr. Stability</t>
  </si>
  <si>
    <t>Maximum Specific Gravity of HMA (T 209)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</si>
</sst>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_)"/>
    <numFmt numFmtId="170" formatCode="0.0"/>
    <numFmt numFmtId="171" formatCode="m/d"/>
    <numFmt numFmtId="172" formatCode="0.0_)"/>
    <numFmt numFmtId="173" formatCode="0.000_)"/>
    <numFmt numFmtId="174" formatCode="_(* #,##0.000_);_(* \(#,##0.000\);_(* &quot;-&quot;??_);_(@_)"/>
    <numFmt numFmtId="175" formatCode="0.000"/>
    <numFmt numFmtId="176" formatCode="m/d\ \ h:mm\ a/p"/>
    <numFmt numFmtId="177" formatCode="0.0000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0.0000_)"/>
    <numFmt numFmtId="183" formatCode="_(* #,##0.0000_);_(* \(#,##0.0000\);_(* &quot;-&quot;??_);_(@_)"/>
    <numFmt numFmtId="184" formatCode="0.00000_)"/>
    <numFmt numFmtId="185" formatCode="0.000000_)"/>
    <numFmt numFmtId="186" formatCode="0.0000000_)"/>
    <numFmt numFmtId="187" formatCode="0.00000000_)"/>
    <numFmt numFmtId="188" formatCode="0.000000000_)"/>
    <numFmt numFmtId="189" formatCode="m/d\ \ h:mm\ "/>
    <numFmt numFmtId="190" formatCode="0.0%"/>
    <numFmt numFmtId="191" formatCode="0.0000000000"/>
    <numFmt numFmtId="192" formatCode="0.000000000"/>
    <numFmt numFmtId="193" formatCode="0.00000000"/>
    <numFmt numFmtId="194" formatCode="0.00000000000"/>
    <numFmt numFmtId="195" formatCode=".000"/>
    <numFmt numFmtId="196" formatCode="m/d\ \ h:mm\ AM/PM"/>
    <numFmt numFmtId="197" formatCode="m/d/yy\ \ h:mm\ AM/PM"/>
    <numFmt numFmtId="198" formatCode="m/d/yy\ \ h:mm\ a/p"/>
    <numFmt numFmtId="199" formatCode="m/d\ \ hh:mm\ "/>
    <numFmt numFmtId="200" formatCode="m/d/yy\ \ hh:mm\ "/>
    <numFmt numFmtId="201" formatCode="0000"/>
    <numFmt numFmtId="202" formatCode="0.0,;;"/>
    <numFmt numFmtId="203" formatCode=";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color indexed="12"/>
      <name val="Arial Narrow"/>
      <family val="0"/>
    </font>
    <font>
      <sz val="12"/>
      <color indexed="8"/>
      <name val="Arial Narrow"/>
      <family val="0"/>
    </font>
    <font>
      <sz val="12"/>
      <name val="Arial Narrow"/>
      <family val="0"/>
    </font>
    <font>
      <sz val="10"/>
      <color indexed="12"/>
      <name val="Arial"/>
      <family val="0"/>
    </font>
    <font>
      <sz val="11"/>
      <name val="Arial Narrow"/>
      <family val="0"/>
    </font>
    <font>
      <b/>
      <sz val="16"/>
      <name val="Arial"/>
      <family val="0"/>
    </font>
    <font>
      <sz val="12"/>
      <name val="Arial"/>
      <family val="0"/>
    </font>
    <font>
      <sz val="12"/>
      <color indexed="10"/>
      <name val="Arial Narrow"/>
      <family val="2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b/>
      <sz val="10"/>
      <name val="Arial Narrow"/>
      <family val="2"/>
    </font>
    <font>
      <b/>
      <sz val="12"/>
      <name val="Arial Rounded MT Bold"/>
      <family val="2"/>
    </font>
    <font>
      <sz val="8"/>
      <name val="Tahoma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0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vertAlign val="subscript"/>
      <sz val="12"/>
      <name val="Arial Narrow"/>
      <family val="2"/>
    </font>
    <font>
      <b/>
      <sz val="14"/>
      <color indexed="53"/>
      <name val="Arial"/>
      <family val="2"/>
    </font>
    <font>
      <sz val="10"/>
      <color indexed="10"/>
      <name val="Arial"/>
      <family val="2"/>
    </font>
    <font>
      <b/>
      <sz val="12"/>
      <color indexed="14"/>
      <name val="Arial"/>
      <family val="2"/>
    </font>
    <font>
      <sz val="14"/>
      <name val="Arial"/>
      <family val="2"/>
    </font>
    <font>
      <b/>
      <vertAlign val="superscript"/>
      <sz val="12"/>
      <name val="Arial"/>
      <family val="2"/>
    </font>
    <font>
      <sz val="10"/>
      <name val="Arial Narrow"/>
      <family val="2"/>
    </font>
    <font>
      <sz val="10"/>
      <name val="Geneva"/>
      <family val="0"/>
    </font>
    <font>
      <sz val="8"/>
      <name val="Verdana"/>
      <family val="0"/>
    </font>
    <font>
      <b/>
      <vertAlign val="subscript"/>
      <sz val="12"/>
      <color indexed="10"/>
      <name val="Arial Narrow"/>
      <family val="0"/>
    </font>
    <font>
      <b/>
      <vertAlign val="subscript"/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 Narrow"/>
      <family val="0"/>
    </font>
    <font>
      <sz val="10"/>
      <color indexed="10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0" fillId="2" borderId="0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right"/>
      <protection/>
    </xf>
    <xf numFmtId="169" fontId="8" fillId="0" borderId="4" xfId="0" applyNumberFormat="1" applyFont="1" applyFill="1" applyBorder="1" applyAlignment="1" applyProtection="1">
      <alignment horizontal="right"/>
      <protection/>
    </xf>
    <xf numFmtId="169" fontId="8" fillId="0" borderId="3" xfId="0" applyNumberFormat="1" applyFont="1" applyFill="1" applyBorder="1" applyAlignment="1" applyProtection="1">
      <alignment horizontal="right"/>
      <protection/>
    </xf>
    <xf numFmtId="170" fontId="12" fillId="2" borderId="5" xfId="0" applyNumberFormat="1" applyFont="1" applyFill="1" applyBorder="1" applyAlignment="1" applyProtection="1">
      <alignment horizontal="center"/>
      <protection locked="0"/>
    </xf>
    <xf numFmtId="170" fontId="12" fillId="2" borderId="6" xfId="0" applyNumberFormat="1" applyFont="1" applyFill="1" applyBorder="1" applyAlignment="1" applyProtection="1">
      <alignment horizontal="center"/>
      <protection locked="0"/>
    </xf>
    <xf numFmtId="169" fontId="6" fillId="0" borderId="7" xfId="0" applyNumberFormat="1" applyFont="1" applyFill="1" applyBorder="1" applyAlignment="1" applyProtection="1">
      <alignment horizontal="right"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170" fontId="12" fillId="2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169" fontId="8" fillId="0" borderId="10" xfId="0" applyNumberFormat="1" applyFont="1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center"/>
      <protection locked="0"/>
    </xf>
    <xf numFmtId="169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169" fontId="6" fillId="0" borderId="13" xfId="0" applyNumberFormat="1" applyFont="1" applyBorder="1" applyAlignment="1" applyProtection="1">
      <alignment horizontal="center" vertical="center"/>
      <protection/>
    </xf>
    <xf numFmtId="169" fontId="15" fillId="0" borderId="14" xfId="0" applyNumberFormat="1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horizontal="centerContinuous"/>
      <protection/>
    </xf>
    <xf numFmtId="169" fontId="7" fillId="0" borderId="16" xfId="0" applyNumberFormat="1" applyFont="1" applyBorder="1" applyAlignment="1" applyProtection="1">
      <alignment horizontal="centerContinuous" vertical="center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Continuous"/>
      <protection/>
    </xf>
    <xf numFmtId="0" fontId="7" fillId="0" borderId="19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170" fontId="14" fillId="0" borderId="6" xfId="0" applyNumberFormat="1" applyFont="1" applyBorder="1" applyAlignment="1" applyProtection="1">
      <alignment horizontal="center"/>
      <protection/>
    </xf>
    <xf numFmtId="172" fontId="24" fillId="2" borderId="20" xfId="0" applyNumberFormat="1" applyFont="1" applyFill="1" applyBorder="1" applyAlignment="1" applyProtection="1" quotePrefix="1">
      <alignment horizontal="center"/>
      <protection locked="0"/>
    </xf>
    <xf numFmtId="169" fontId="12" fillId="2" borderId="8" xfId="0" applyNumberFormat="1" applyFont="1" applyFill="1" applyBorder="1" applyAlignment="1" applyProtection="1">
      <alignment horizontal="center"/>
      <protection locked="0"/>
    </xf>
    <xf numFmtId="170" fontId="24" fillId="2" borderId="20" xfId="0" applyNumberFormat="1" applyFont="1" applyFill="1" applyBorder="1" applyAlignment="1" applyProtection="1">
      <alignment horizontal="center"/>
      <protection locked="0"/>
    </xf>
    <xf numFmtId="170" fontId="14" fillId="0" borderId="21" xfId="0" applyNumberFormat="1" applyFont="1" applyBorder="1" applyAlignment="1" applyProtection="1">
      <alignment horizontal="center"/>
      <protection/>
    </xf>
    <xf numFmtId="170" fontId="28" fillId="0" borderId="21" xfId="0" applyNumberFormat="1" applyFont="1" applyBorder="1" applyAlignment="1" applyProtection="1">
      <alignment horizontal="left"/>
      <protection/>
    </xf>
    <xf numFmtId="170" fontId="12" fillId="0" borderId="22" xfId="0" applyNumberFormat="1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 horizontal="center" vertical="center"/>
      <protection/>
    </xf>
    <xf numFmtId="175" fontId="15" fillId="0" borderId="24" xfId="0" applyNumberFormat="1" applyFont="1" applyFill="1" applyBorder="1" applyAlignment="1" applyProtection="1">
      <alignment horizontal="center" vertical="center"/>
      <protection/>
    </xf>
    <xf numFmtId="170" fontId="12" fillId="2" borderId="8" xfId="0" applyNumberFormat="1" applyFont="1" applyFill="1" applyBorder="1" applyAlignment="1" applyProtection="1">
      <alignment horizontal="center" vertical="center"/>
      <protection locked="0"/>
    </xf>
    <xf numFmtId="170" fontId="12" fillId="2" borderId="6" xfId="0" applyNumberFormat="1" applyFont="1" applyFill="1" applyBorder="1" applyAlignment="1" applyProtection="1">
      <alignment horizontal="center" vertical="center"/>
      <protection locked="0"/>
    </xf>
    <xf numFmtId="1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 wrapText="1"/>
      <protection locked="0"/>
    </xf>
    <xf numFmtId="170" fontId="12" fillId="2" borderId="27" xfId="0" applyNumberFormat="1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 applyProtection="1">
      <alignment horizontal="center" vertical="center" wrapText="1"/>
      <protection locked="0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170" fontId="15" fillId="0" borderId="24" xfId="0" applyNumberFormat="1" applyFont="1" applyFill="1" applyBorder="1" applyAlignment="1" applyProtection="1">
      <alignment horizontal="center" vertical="center"/>
      <protection/>
    </xf>
    <xf numFmtId="170" fontId="15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5" fontId="12" fillId="0" borderId="16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175" fontId="12" fillId="0" borderId="32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 applyProtection="1" quotePrefix="1">
      <alignment horizontal="center"/>
      <protection/>
    </xf>
    <xf numFmtId="2" fontId="14" fillId="0" borderId="8" xfId="0" applyNumberFormat="1" applyFont="1" applyFill="1" applyBorder="1" applyAlignment="1" applyProtection="1" quotePrefix="1">
      <alignment horizontal="center"/>
      <protection/>
    </xf>
    <xf numFmtId="170" fontId="12" fillId="2" borderId="24" xfId="0" applyNumberFormat="1" applyFont="1" applyFill="1" applyBorder="1" applyAlignment="1" applyProtection="1">
      <alignment horizontal="center" vertical="center"/>
      <protection locked="0"/>
    </xf>
    <xf numFmtId="170" fontId="15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169" fontId="8" fillId="0" borderId="1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 applyProtection="1">
      <alignment horizontal="right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172" fontId="14" fillId="0" borderId="0" xfId="0" applyNumberFormat="1" applyFont="1" applyBorder="1" applyAlignment="1" applyProtection="1">
      <alignment horizontal="center"/>
      <protection/>
    </xf>
    <xf numFmtId="172" fontId="12" fillId="0" borderId="0" xfId="0" applyNumberFormat="1" applyFont="1" applyBorder="1" applyAlignment="1" applyProtection="1">
      <alignment horizontal="left"/>
      <protection/>
    </xf>
    <xf numFmtId="172" fontId="12" fillId="0" borderId="0" xfId="0" applyNumberFormat="1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Continuous"/>
      <protection/>
    </xf>
    <xf numFmtId="0" fontId="4" fillId="0" borderId="35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175" fontId="12" fillId="0" borderId="0" xfId="0" applyNumberFormat="1" applyFont="1" applyFill="1" applyBorder="1" applyAlignment="1" applyProtection="1">
      <alignment horizontal="center"/>
      <protection/>
    </xf>
    <xf numFmtId="170" fontId="15" fillId="0" borderId="33" xfId="0" applyNumberFormat="1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/>
      <protection/>
    </xf>
    <xf numFmtId="170" fontId="12" fillId="0" borderId="0" xfId="0" applyNumberFormat="1" applyFont="1" applyFill="1" applyBorder="1" applyAlignment="1" applyProtection="1">
      <alignment horizontal="center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0" fontId="19" fillId="0" borderId="9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23" fillId="0" borderId="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70" fontId="2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4" fillId="0" borderId="24" xfId="0" applyFont="1" applyBorder="1" applyAlignment="1" applyProtection="1">
      <alignment horizontal="centerContinuous"/>
      <protection/>
    </xf>
    <xf numFmtId="0" fontId="0" fillId="0" borderId="35" xfId="0" applyBorder="1" applyAlignment="1" applyProtection="1">
      <alignment horizontal="centerContinuous"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1" fontId="4" fillId="0" borderId="24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20" fillId="0" borderId="24" xfId="0" applyFont="1" applyBorder="1" applyAlignment="1" applyProtection="1">
      <alignment horizontal="right"/>
      <protection/>
    </xf>
    <xf numFmtId="0" fontId="12" fillId="0" borderId="39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9" fontId="8" fillId="0" borderId="4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8" fillId="0" borderId="3" xfId="0" applyFont="1" applyFill="1" applyBorder="1" applyAlignment="1" applyProtection="1">
      <alignment horizontal="left" vertical="top"/>
      <protection/>
    </xf>
    <xf numFmtId="172" fontId="8" fillId="0" borderId="3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175" fontId="8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7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70" fontId="12" fillId="0" borderId="0" xfId="0" applyNumberFormat="1" applyFont="1" applyBorder="1" applyAlignment="1" applyProtection="1">
      <alignment horizontal="center" vertical="center"/>
      <protection/>
    </xf>
    <xf numFmtId="175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70" fontId="12" fillId="2" borderId="18" xfId="0" applyNumberFormat="1" applyFont="1" applyFill="1" applyBorder="1" applyAlignment="1" applyProtection="1">
      <alignment horizontal="center"/>
      <protection locked="0"/>
    </xf>
    <xf numFmtId="170" fontId="12" fillId="2" borderId="31" xfId="0" applyNumberFormat="1" applyFont="1" applyFill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169" fontId="8" fillId="0" borderId="44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right"/>
      <protection/>
    </xf>
    <xf numFmtId="0" fontId="0" fillId="0" borderId="22" xfId="0" applyFill="1" applyBorder="1" applyAlignment="1" applyProtection="1">
      <alignment/>
      <protection/>
    </xf>
    <xf numFmtId="169" fontId="8" fillId="0" borderId="22" xfId="0" applyNumberFormat="1" applyFont="1" applyFill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170" fontId="1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0" fontId="14" fillId="0" borderId="6" xfId="0" applyNumberFormat="1" applyFont="1" applyBorder="1" applyAlignment="1" applyProtection="1">
      <alignment horizontal="center" vertical="center"/>
      <protection/>
    </xf>
    <xf numFmtId="172" fontId="24" fillId="0" borderId="7" xfId="0" applyNumberFormat="1" applyFont="1" applyFill="1" applyBorder="1" applyAlignment="1" applyProtection="1" quotePrefix="1">
      <alignment horizontal="center"/>
      <protection locked="0"/>
    </xf>
    <xf numFmtId="169" fontId="12" fillId="0" borderId="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/>
    </xf>
    <xf numFmtId="170" fontId="14" fillId="0" borderId="45" xfId="0" applyNumberFormat="1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Continuous"/>
      <protection/>
    </xf>
    <xf numFmtId="0" fontId="20" fillId="0" borderId="24" xfId="0" applyFont="1" applyBorder="1" applyAlignment="1" applyProtection="1">
      <alignment horizontal="center"/>
      <protection/>
    </xf>
    <xf numFmtId="175" fontId="15" fillId="0" borderId="24" xfId="0" applyNumberFormat="1" applyFont="1" applyBorder="1" applyAlignment="1" applyProtection="1">
      <alignment horizontal="center" vertical="center"/>
      <protection/>
    </xf>
    <xf numFmtId="170" fontId="12" fillId="2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/>
      <protection/>
    </xf>
    <xf numFmtId="1" fontId="15" fillId="0" borderId="47" xfId="0" applyNumberFormat="1" applyFont="1" applyFill="1" applyBorder="1" applyAlignment="1" applyProtection="1">
      <alignment horizontal="center" vertical="center"/>
      <protection/>
    </xf>
    <xf numFmtId="1" fontId="12" fillId="2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Continuous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170" fontId="14" fillId="0" borderId="6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170" fontId="14" fillId="0" borderId="6" xfId="0" applyNumberFormat="1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12" fillId="0" borderId="42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41" xfId="0" applyBorder="1" applyAlignment="1">
      <alignment/>
    </xf>
    <xf numFmtId="0" fontId="6" fillId="0" borderId="49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38" fillId="0" borderId="36" xfId="0" applyFont="1" applyBorder="1" applyAlignment="1" applyProtection="1">
      <alignment horizontal="center" vertical="center" wrapText="1" shrinkToFit="1"/>
      <protection/>
    </xf>
    <xf numFmtId="0" fontId="38" fillId="0" borderId="36" xfId="0" applyFont="1" applyBorder="1" applyAlignment="1" applyProtection="1">
      <alignment horizontal="center" vertical="top" wrapText="1"/>
      <protection/>
    </xf>
    <xf numFmtId="170" fontId="14" fillId="2" borderId="8" xfId="0" applyNumberFormat="1" applyFont="1" applyFill="1" applyBorder="1" applyAlignment="1" applyProtection="1">
      <alignment horizontal="center" vertical="center"/>
      <protection/>
    </xf>
    <xf numFmtId="170" fontId="12" fillId="2" borderId="8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13" fillId="0" borderId="22" xfId="0" applyFont="1" applyBorder="1" applyAlignment="1">
      <alignment horizontal="right"/>
    </xf>
    <xf numFmtId="170" fontId="14" fillId="0" borderId="53" xfId="0" applyNumberFormat="1" applyFont="1" applyFill="1" applyBorder="1" applyAlignment="1" applyProtection="1">
      <alignment horizontal="center"/>
      <protection/>
    </xf>
    <xf numFmtId="170" fontId="12" fillId="2" borderId="46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169" fontId="8" fillId="0" borderId="36" xfId="0" applyNumberFormat="1" applyFont="1" applyFill="1" applyBorder="1" applyAlignment="1" applyProtection="1">
      <alignment horizontal="right"/>
      <protection/>
    </xf>
    <xf numFmtId="0" fontId="0" fillId="0" borderId="54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39" fillId="0" borderId="28" xfId="0" applyFont="1" applyFill="1" applyBorder="1" applyAlignment="1" applyProtection="1">
      <alignment/>
      <protection/>
    </xf>
    <xf numFmtId="169" fontId="20" fillId="0" borderId="27" xfId="0" applyNumberFormat="1" applyFont="1" applyFill="1" applyBorder="1" applyAlignment="1" applyProtection="1">
      <alignment horizontal="right"/>
      <protection/>
    </xf>
    <xf numFmtId="0" fontId="20" fillId="0" borderId="7" xfId="0" applyFont="1" applyBorder="1" applyAlignment="1">
      <alignment horizontal="right"/>
    </xf>
    <xf numFmtId="175" fontId="24" fillId="2" borderId="42" xfId="0" applyNumberFormat="1" applyFont="1" applyFill="1" applyBorder="1" applyAlignment="1" applyProtection="1">
      <alignment horizontal="center" vertical="center"/>
      <protection locked="0"/>
    </xf>
    <xf numFmtId="175" fontId="12" fillId="2" borderId="42" xfId="0" applyNumberFormat="1" applyFont="1" applyFill="1" applyBorder="1" applyAlignment="1" applyProtection="1">
      <alignment horizontal="center"/>
      <protection locked="0"/>
    </xf>
    <xf numFmtId="175" fontId="12" fillId="2" borderId="41" xfId="0" applyNumberFormat="1" applyFont="1" applyFill="1" applyBorder="1" applyAlignment="1" applyProtection="1">
      <alignment horizontal="center"/>
      <protection locked="0"/>
    </xf>
    <xf numFmtId="170" fontId="15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175" fontId="24" fillId="2" borderId="42" xfId="0" applyNumberFormat="1" applyFont="1" applyFill="1" applyBorder="1" applyAlignment="1" applyProtection="1">
      <alignment horizontal="center" vertical="center"/>
      <protection locked="0"/>
    </xf>
    <xf numFmtId="175" fontId="12" fillId="2" borderId="42" xfId="0" applyNumberFormat="1" applyFont="1" applyFill="1" applyBorder="1" applyAlignment="1" applyProtection="1">
      <alignment horizontal="center"/>
      <protection locked="0"/>
    </xf>
    <xf numFmtId="175" fontId="12" fillId="2" borderId="41" xfId="0" applyNumberFormat="1" applyFont="1" applyFill="1" applyBorder="1" applyAlignment="1" applyProtection="1">
      <alignment horizontal="center"/>
      <protection locked="0"/>
    </xf>
    <xf numFmtId="0" fontId="27" fillId="0" borderId="45" xfId="0" applyFont="1" applyFill="1" applyBorder="1" applyAlignment="1" applyProtection="1">
      <alignment/>
      <protection/>
    </xf>
    <xf numFmtId="169" fontId="20" fillId="0" borderId="7" xfId="0" applyNumberFormat="1" applyFont="1" applyFill="1" applyBorder="1" applyAlignment="1" applyProtection="1">
      <alignment horizontal="right"/>
      <protection/>
    </xf>
    <xf numFmtId="2" fontId="14" fillId="0" borderId="8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22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8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 horizontal="center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170" fontId="14" fillId="0" borderId="7" xfId="0" applyNumberFormat="1" applyFont="1" applyBorder="1" applyAlignment="1" applyProtection="1">
      <alignment horizontal="center"/>
      <protection/>
    </xf>
    <xf numFmtId="170" fontId="14" fillId="0" borderId="56" xfId="0" applyNumberFormat="1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70" fontId="15" fillId="0" borderId="42" xfId="0" applyNumberFormat="1" applyFont="1" applyFill="1" applyBorder="1" applyAlignment="1" applyProtection="1">
      <alignment horizontal="center"/>
      <protection/>
    </xf>
    <xf numFmtId="170" fontId="15" fillId="0" borderId="57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70" fontId="15" fillId="0" borderId="41" xfId="0" applyNumberFormat="1" applyFont="1" applyFill="1" applyBorder="1" applyAlignment="1" applyProtection="1">
      <alignment horizontal="center"/>
      <protection/>
    </xf>
    <xf numFmtId="170" fontId="15" fillId="0" borderId="56" xfId="0" applyNumberFormat="1" applyFont="1" applyFill="1" applyBorder="1" applyAlignment="1" applyProtection="1">
      <alignment horizontal="center"/>
      <protection/>
    </xf>
    <xf numFmtId="170" fontId="14" fillId="0" borderId="6" xfId="0" applyNumberFormat="1" applyFont="1" applyBorder="1" applyAlignment="1" applyProtection="1">
      <alignment horizontal="center"/>
      <protection/>
    </xf>
    <xf numFmtId="170" fontId="14" fillId="0" borderId="57" xfId="0" applyNumberFormat="1" applyFont="1" applyBorder="1" applyAlignment="1" applyProtection="1">
      <alignment horizontal="center"/>
      <protection/>
    </xf>
    <xf numFmtId="169" fontId="6" fillId="0" borderId="42" xfId="0" applyNumberFormat="1" applyFont="1" applyBorder="1" applyAlignment="1" applyProtection="1">
      <alignment horizontal="center" vertical="center"/>
      <protection/>
    </xf>
    <xf numFmtId="169" fontId="6" fillId="0" borderId="20" xfId="0" applyNumberFormat="1" applyFont="1" applyBorder="1" applyAlignment="1" applyProtection="1">
      <alignment horizontal="center" vertical="center"/>
      <protection/>
    </xf>
    <xf numFmtId="170" fontId="15" fillId="0" borderId="60" xfId="0" applyNumberFormat="1" applyFont="1" applyFill="1" applyBorder="1" applyAlignment="1" applyProtection="1">
      <alignment horizontal="center"/>
      <protection/>
    </xf>
    <xf numFmtId="170" fontId="15" fillId="0" borderId="40" xfId="0" applyNumberFormat="1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170" fontId="15" fillId="0" borderId="54" xfId="0" applyNumberFormat="1" applyFont="1" applyFill="1" applyBorder="1" applyAlignment="1" applyProtection="1">
      <alignment horizontal="center"/>
      <protection/>
    </xf>
    <xf numFmtId="170" fontId="15" fillId="0" borderId="59" xfId="0" applyNumberFormat="1" applyFont="1" applyFill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31" fillId="0" borderId="44" xfId="0" applyFont="1" applyBorder="1" applyAlignment="1">
      <alignment/>
    </xf>
    <xf numFmtId="0" fontId="31" fillId="0" borderId="4" xfId="0" applyFont="1" applyBorder="1" applyAlignment="1">
      <alignment/>
    </xf>
    <xf numFmtId="0" fontId="31" fillId="0" borderId="61" xfId="0" applyFont="1" applyBorder="1" applyAlignment="1">
      <alignment/>
    </xf>
    <xf numFmtId="2" fontId="21" fillId="0" borderId="27" xfId="0" applyNumberFormat="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169" fontId="13" fillId="0" borderId="39" xfId="0" applyNumberFormat="1" applyFont="1" applyFill="1" applyBorder="1" applyAlignment="1" applyProtection="1">
      <alignment horizontal="right"/>
      <protection/>
    </xf>
    <xf numFmtId="169" fontId="13" fillId="0" borderId="47" xfId="0" applyNumberFormat="1" applyFont="1" applyFill="1" applyBorder="1" applyAlignment="1" applyProtection="1">
      <alignment horizontal="right"/>
      <protection/>
    </xf>
    <xf numFmtId="2" fontId="26" fillId="0" borderId="53" xfId="0" applyNumberFormat="1" applyFont="1" applyBorder="1" applyAlignment="1" applyProtection="1">
      <alignment horizontal="center" vertical="center"/>
      <protection/>
    </xf>
    <xf numFmtId="2" fontId="26" fillId="0" borderId="63" xfId="0" applyNumberFormat="1" applyFont="1" applyBorder="1" applyAlignment="1" applyProtection="1">
      <alignment horizontal="center" vertical="center"/>
      <protection/>
    </xf>
    <xf numFmtId="0" fontId="12" fillId="2" borderId="43" xfId="0" applyFont="1" applyFill="1" applyBorder="1" applyAlignment="1" applyProtection="1">
      <alignment horizontal="center"/>
      <protection locked="0"/>
    </xf>
    <xf numFmtId="0" fontId="12" fillId="2" borderId="59" xfId="0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170" fontId="14" fillId="0" borderId="6" xfId="0" applyNumberFormat="1" applyFont="1" applyBorder="1" applyAlignment="1" applyProtection="1">
      <alignment horizontal="center" vertical="center"/>
      <protection/>
    </xf>
    <xf numFmtId="170" fontId="14" fillId="0" borderId="21" xfId="0" applyNumberFormat="1" applyFont="1" applyBorder="1" applyAlignment="1" applyProtection="1">
      <alignment horizontal="center" vertical="center"/>
      <protection/>
    </xf>
    <xf numFmtId="1" fontId="12" fillId="2" borderId="6" xfId="22" applyNumberFormat="1" applyFont="1" applyFill="1" applyBorder="1" applyAlignment="1" applyProtection="1">
      <alignment horizontal="center" vertical="center"/>
      <protection locked="0"/>
    </xf>
    <xf numFmtId="1" fontId="12" fillId="2" borderId="57" xfId="22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12" fillId="2" borderId="21" xfId="0" applyFont="1" applyFill="1" applyBorder="1" applyAlignment="1" applyProtection="1">
      <alignment horizontal="center"/>
      <protection locked="0"/>
    </xf>
    <xf numFmtId="0" fontId="12" fillId="2" borderId="65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2" fontId="8" fillId="2" borderId="1" xfId="0" applyNumberFormat="1" applyFont="1" applyFill="1" applyBorder="1" applyAlignment="1" applyProtection="1">
      <alignment horizontal="left"/>
      <protection locked="0"/>
    </xf>
    <xf numFmtId="14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 applyProtection="1">
      <alignment horizontal="left"/>
      <protection locked="0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169" fontId="4" fillId="0" borderId="34" xfId="0" applyNumberFormat="1" applyFont="1" applyFill="1" applyBorder="1" applyAlignment="1" applyProtection="1">
      <alignment horizontal="center" vertical="center"/>
      <protection/>
    </xf>
    <xf numFmtId="169" fontId="4" fillId="0" borderId="35" xfId="0" applyNumberFormat="1" applyFont="1" applyFill="1" applyBorder="1" applyAlignment="1" applyProtection="1">
      <alignment horizontal="center" vertical="center"/>
      <protection/>
    </xf>
    <xf numFmtId="169" fontId="4" fillId="0" borderId="48" xfId="0" applyNumberFormat="1" applyFont="1" applyFill="1" applyBorder="1" applyAlignment="1" applyProtection="1">
      <alignment horizontal="center" vertical="center"/>
      <protection/>
    </xf>
    <xf numFmtId="169" fontId="6" fillId="0" borderId="54" xfId="0" applyNumberFormat="1" applyFont="1" applyFill="1" applyBorder="1" applyAlignment="1" applyProtection="1">
      <alignment horizontal="right"/>
      <protection/>
    </xf>
    <xf numFmtId="169" fontId="6" fillId="0" borderId="58" xfId="0" applyNumberFormat="1" applyFont="1" applyFill="1" applyBorder="1" applyAlignment="1" applyProtection="1">
      <alignment horizontal="right"/>
      <protection/>
    </xf>
    <xf numFmtId="170" fontId="14" fillId="0" borderId="17" xfId="0" applyNumberFormat="1" applyFont="1" applyBorder="1" applyAlignment="1" applyProtection="1">
      <alignment horizontal="center"/>
      <protection/>
    </xf>
    <xf numFmtId="170" fontId="14" fillId="0" borderId="15" xfId="0" applyNumberFormat="1" applyFont="1" applyBorder="1" applyAlignment="1" applyProtection="1">
      <alignment horizontal="center"/>
      <protection/>
    </xf>
    <xf numFmtId="2" fontId="12" fillId="2" borderId="45" xfId="0" applyNumberFormat="1" applyFont="1" applyFill="1" applyBorder="1" applyAlignment="1" applyProtection="1">
      <alignment horizontal="center"/>
      <protection locked="0"/>
    </xf>
    <xf numFmtId="2" fontId="12" fillId="2" borderId="56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169" fontId="6" fillId="0" borderId="46" xfId="0" applyNumberFormat="1" applyFont="1" applyFill="1" applyBorder="1" applyAlignment="1" applyProtection="1">
      <alignment horizontal="right"/>
      <protection/>
    </xf>
    <xf numFmtId="169" fontId="6" fillId="0" borderId="61" xfId="0" applyNumberFormat="1" applyFont="1" applyFill="1" applyBorder="1" applyAlignment="1" applyProtection="1">
      <alignment horizontal="right"/>
      <protection/>
    </xf>
    <xf numFmtId="170" fontId="14" fillId="0" borderId="8" xfId="0" applyNumberFormat="1" applyFont="1" applyBorder="1" applyAlignment="1" applyProtection="1">
      <alignment horizontal="center" vertical="center"/>
      <protection/>
    </xf>
    <xf numFmtId="2" fontId="21" fillId="0" borderId="45" xfId="0" applyNumberFormat="1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69" fontId="13" fillId="0" borderId="66" xfId="0" applyNumberFormat="1" applyFont="1" applyFill="1" applyBorder="1" applyAlignment="1" applyProtection="1">
      <alignment horizontal="center"/>
      <protection/>
    </xf>
    <xf numFmtId="169" fontId="13" fillId="0" borderId="22" xfId="0" applyNumberFormat="1" applyFont="1" applyFill="1" applyBorder="1" applyAlignment="1" applyProtection="1">
      <alignment horizontal="center"/>
      <protection/>
    </xf>
    <xf numFmtId="170" fontId="14" fillId="0" borderId="10" xfId="0" applyNumberFormat="1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/>
      <protection/>
    </xf>
    <xf numFmtId="0" fontId="8" fillId="0" borderId="49" xfId="0" applyFont="1" applyBorder="1" applyAlignment="1">
      <alignment horizontal="center"/>
    </xf>
    <xf numFmtId="0" fontId="0" fillId="2" borderId="40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3" xfId="0" applyFill="1" applyBorder="1" applyAlignment="1">
      <alignment horizontal="left" wrapText="1"/>
    </xf>
    <xf numFmtId="172" fontId="8" fillId="2" borderId="1" xfId="0" applyNumberFormat="1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29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tabSelected="1" zoomScale="75" zoomScaleNormal="75" zoomScaleSheetLayoutView="75" workbookViewId="0" topLeftCell="A1">
      <selection activeCell="O21" sqref="O21"/>
    </sheetView>
  </sheetViews>
  <sheetFormatPr defaultColWidth="9.140625" defaultRowHeight="12.75"/>
  <cols>
    <col min="1" max="10" width="12.7109375" style="21" customWidth="1"/>
    <col min="11" max="11" width="10.421875" style="82" customWidth="1"/>
    <col min="12" max="12" width="7.00390625" style="21" customWidth="1"/>
    <col min="13" max="16384" width="9.140625" style="21" customWidth="1"/>
  </cols>
  <sheetData>
    <row r="1" spans="1:10" ht="19.5" customHeight="1">
      <c r="A1" s="79" t="s">
        <v>7</v>
      </c>
      <c r="B1" s="80"/>
      <c r="C1" s="80"/>
      <c r="D1" s="81"/>
      <c r="E1" s="81"/>
      <c r="F1" s="81"/>
      <c r="G1" s="80"/>
      <c r="H1" s="81"/>
      <c r="I1" s="81"/>
      <c r="J1" s="80"/>
    </row>
    <row r="2" spans="1:11" s="86" customFormat="1" ht="19.5" customHeight="1">
      <c r="A2" s="83" t="s">
        <v>56</v>
      </c>
      <c r="B2" s="236" t="s">
        <v>15</v>
      </c>
      <c r="C2" s="237"/>
      <c r="D2" s="2"/>
      <c r="E2" s="84" t="s">
        <v>55</v>
      </c>
      <c r="F2" s="240" t="s">
        <v>92</v>
      </c>
      <c r="G2" s="237"/>
      <c r="H2" s="237"/>
      <c r="I2" s="237"/>
      <c r="J2" s="237"/>
      <c r="K2" s="85"/>
    </row>
    <row r="3" spans="1:22" s="91" customFormat="1" ht="19.5" customHeight="1">
      <c r="A3" s="84" t="s">
        <v>73</v>
      </c>
      <c r="B3" s="236" t="s">
        <v>88</v>
      </c>
      <c r="C3" s="237"/>
      <c r="D3" s="3"/>
      <c r="E3" s="87" t="s">
        <v>67</v>
      </c>
      <c r="F3" s="197" t="s">
        <v>15</v>
      </c>
      <c r="G3" s="88"/>
      <c r="H3" s="87" t="s">
        <v>57</v>
      </c>
      <c r="I3" s="2"/>
      <c r="J3" s="4"/>
      <c r="K3" s="89"/>
      <c r="L3" s="89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s="91" customFormat="1" ht="19.5" customHeight="1">
      <c r="A4" s="83" t="s">
        <v>59</v>
      </c>
      <c r="B4" s="236" t="s">
        <v>88</v>
      </c>
      <c r="C4" s="237"/>
      <c r="D4" s="3"/>
      <c r="E4" s="84" t="s">
        <v>117</v>
      </c>
      <c r="F4" s="197" t="s">
        <v>15</v>
      </c>
      <c r="G4" s="88"/>
      <c r="H4" s="87" t="s">
        <v>60</v>
      </c>
      <c r="I4" s="240" t="s">
        <v>93</v>
      </c>
      <c r="J4" s="237"/>
      <c r="K4" s="89"/>
      <c r="L4" s="89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91" customFormat="1" ht="19.5" customHeight="1">
      <c r="A5" s="87" t="s">
        <v>62</v>
      </c>
      <c r="B5" s="236" t="s">
        <v>88</v>
      </c>
      <c r="C5" s="237"/>
      <c r="D5" s="3"/>
      <c r="E5" s="87" t="s">
        <v>58</v>
      </c>
      <c r="F5" s="197"/>
      <c r="G5" s="88"/>
      <c r="H5" s="87" t="s">
        <v>63</v>
      </c>
      <c r="I5" s="240"/>
      <c r="J5" s="237"/>
      <c r="K5" s="89"/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s="91" customFormat="1" ht="19.5" customHeight="1">
      <c r="A6" s="87" t="s">
        <v>65</v>
      </c>
      <c r="B6" s="236" t="s">
        <v>89</v>
      </c>
      <c r="C6" s="237"/>
      <c r="D6" s="3"/>
      <c r="E6" s="87" t="s">
        <v>61</v>
      </c>
      <c r="F6" s="197"/>
      <c r="G6" s="88"/>
      <c r="H6" s="87" t="s">
        <v>66</v>
      </c>
      <c r="I6" s="240"/>
      <c r="J6" s="237"/>
      <c r="K6" s="89"/>
      <c r="L6" s="89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s="91" customFormat="1" ht="19.5" customHeight="1">
      <c r="A7" s="87" t="s">
        <v>70</v>
      </c>
      <c r="B7" s="236" t="s">
        <v>15</v>
      </c>
      <c r="C7" s="237"/>
      <c r="D7" s="3"/>
      <c r="E7" s="87" t="s">
        <v>64</v>
      </c>
      <c r="F7" s="197"/>
      <c r="G7" s="88"/>
      <c r="H7" s="87" t="s">
        <v>68</v>
      </c>
      <c r="I7" s="240"/>
      <c r="J7" s="237"/>
      <c r="K7" s="89"/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2" s="91" customFormat="1" ht="19.5" customHeight="1">
      <c r="A8" s="87" t="s">
        <v>116</v>
      </c>
      <c r="B8" s="236" t="s">
        <v>90</v>
      </c>
      <c r="C8" s="237"/>
      <c r="D8" s="3"/>
      <c r="E8" s="87" t="s">
        <v>69</v>
      </c>
      <c r="F8" s="2"/>
      <c r="G8" s="88"/>
      <c r="H8" s="87" t="s">
        <v>71</v>
      </c>
      <c r="I8" s="240"/>
      <c r="J8" s="237"/>
      <c r="K8" s="21"/>
      <c r="L8" s="21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12" s="95" customFormat="1" ht="19.5" customHeight="1" thickBot="1">
      <c r="A9" s="92" t="s">
        <v>72</v>
      </c>
      <c r="B9" s="238" t="s">
        <v>91</v>
      </c>
      <c r="C9" s="239"/>
      <c r="D9" s="5"/>
      <c r="E9" s="92" t="s">
        <v>128</v>
      </c>
      <c r="F9" s="241"/>
      <c r="G9" s="239"/>
      <c r="H9" s="93"/>
      <c r="I9" s="6"/>
      <c r="J9" s="94"/>
      <c r="K9" s="82"/>
      <c r="L9" s="21"/>
    </row>
    <row r="10" spans="1:11" ht="19.5" customHeight="1" thickBot="1">
      <c r="A10" s="306" t="s">
        <v>37</v>
      </c>
      <c r="B10" s="307"/>
      <c r="C10" s="308"/>
      <c r="D10" s="309" t="s">
        <v>85</v>
      </c>
      <c r="E10" s="310"/>
      <c r="F10" s="310"/>
      <c r="G10" s="310"/>
      <c r="H10" s="310"/>
      <c r="I10" s="310"/>
      <c r="J10" s="311"/>
      <c r="K10" s="15"/>
    </row>
    <row r="11" spans="1:12" ht="19.5" customHeight="1">
      <c r="A11" s="198"/>
      <c r="B11" s="199" t="s">
        <v>34</v>
      </c>
      <c r="C11" s="161" t="s">
        <v>15</v>
      </c>
      <c r="D11" s="8"/>
      <c r="E11" s="9" t="s">
        <v>5</v>
      </c>
      <c r="F11" s="216" t="s">
        <v>15</v>
      </c>
      <c r="G11" s="312" t="s">
        <v>17</v>
      </c>
      <c r="H11" s="313"/>
      <c r="I11" s="314">
        <f>IF(ISNUMBER(F16),(F12-F16),(""))</f>
      </c>
      <c r="J11" s="315"/>
      <c r="K11" s="21"/>
      <c r="L11" s="96"/>
    </row>
    <row r="12" spans="1:10" ht="19.5" customHeight="1">
      <c r="A12" s="200"/>
      <c r="B12" s="201" t="s">
        <v>35</v>
      </c>
      <c r="C12" s="162" t="s">
        <v>15</v>
      </c>
      <c r="D12" s="163"/>
      <c r="E12" s="12" t="s">
        <v>18</v>
      </c>
      <c r="F12" s="290">
        <f>IF(ISNUMBER(F11),(F11)/(1+(0.01*C14)),(""))</f>
      </c>
      <c r="G12" s="217"/>
      <c r="H12" s="218" t="s">
        <v>28</v>
      </c>
      <c r="I12" s="316"/>
      <c r="J12" s="317"/>
    </row>
    <row r="13" spans="1:10" ht="19.5" customHeight="1">
      <c r="A13" s="202"/>
      <c r="B13" s="203" t="s">
        <v>19</v>
      </c>
      <c r="C13" s="215">
        <f>IF(ISNUMBER(C12),C11-C12,(""))</f>
      </c>
      <c r="D13" s="318" t="s">
        <v>20</v>
      </c>
      <c r="E13" s="319"/>
      <c r="F13" s="290"/>
      <c r="G13" s="221"/>
      <c r="H13" s="222" t="s">
        <v>132</v>
      </c>
      <c r="I13" s="277">
        <f>IF(ISNUMBER(I11),(((I11/F11)*100)-I12),(""))</f>
      </c>
      <c r="J13" s="278"/>
    </row>
    <row r="14" spans="1:10" ht="19.5" customHeight="1" thickBot="1">
      <c r="A14" s="202"/>
      <c r="B14" s="223" t="s">
        <v>131</v>
      </c>
      <c r="C14" s="283">
        <f>IF(ISNUMBER(C13),((C13/C12)*100),(""))</f>
      </c>
      <c r="D14" s="165"/>
      <c r="E14" s="13" t="s">
        <v>21</v>
      </c>
      <c r="F14" s="11" t="s">
        <v>15</v>
      </c>
      <c r="G14" s="281" t="s">
        <v>22</v>
      </c>
      <c r="H14" s="282"/>
      <c r="I14" s="279"/>
      <c r="J14" s="280"/>
    </row>
    <row r="15" spans="1:10" ht="19.5" customHeight="1" thickBot="1">
      <c r="A15" s="204"/>
      <c r="B15" s="214" t="s">
        <v>36</v>
      </c>
      <c r="C15" s="284"/>
      <c r="D15" s="165"/>
      <c r="E15" s="13" t="s">
        <v>130</v>
      </c>
      <c r="F15" s="11" t="s">
        <v>15</v>
      </c>
      <c r="G15" s="219"/>
      <c r="H15" s="167" t="s">
        <v>135</v>
      </c>
      <c r="I15" s="285"/>
      <c r="J15" s="286"/>
    </row>
    <row r="16" spans="1:11" ht="19.5" customHeight="1">
      <c r="A16" s="287" t="s">
        <v>133</v>
      </c>
      <c r="B16" s="288"/>
      <c r="C16" s="289"/>
      <c r="D16" s="163"/>
      <c r="E16" s="12" t="s">
        <v>23</v>
      </c>
      <c r="F16" s="290">
        <f>IF(ISNUMBER(F14),(F14-F15),"")</f>
      </c>
      <c r="G16" s="165"/>
      <c r="H16" s="169" t="s">
        <v>24</v>
      </c>
      <c r="I16" s="292"/>
      <c r="J16" s="293"/>
      <c r="K16" s="97"/>
    </row>
    <row r="17" spans="1:11" ht="19.5" customHeight="1" thickBot="1">
      <c r="A17" s="17"/>
      <c r="B17" s="18" t="s">
        <v>134</v>
      </c>
      <c r="C17" s="19"/>
      <c r="D17" s="294" t="s">
        <v>25</v>
      </c>
      <c r="E17" s="295"/>
      <c r="F17" s="291"/>
      <c r="G17" s="220"/>
      <c r="H17" s="171" t="s">
        <v>26</v>
      </c>
      <c r="I17" s="296"/>
      <c r="J17" s="297"/>
      <c r="K17" s="98"/>
    </row>
    <row r="18" spans="1:12" ht="19.5" customHeight="1" thickBo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99"/>
      <c r="L18" s="100"/>
    </row>
    <row r="19" spans="1:12" ht="19.5" customHeight="1" thickBot="1">
      <c r="A19" s="268" t="s">
        <v>136</v>
      </c>
      <c r="B19" s="269"/>
      <c r="C19" s="269"/>
      <c r="D19" s="269"/>
      <c r="E19" s="269"/>
      <c r="F19" s="269"/>
      <c r="G19" s="269"/>
      <c r="H19" s="269"/>
      <c r="I19" s="269"/>
      <c r="J19" s="270"/>
      <c r="K19" s="99"/>
      <c r="L19" s="100"/>
    </row>
    <row r="20" spans="1:12" ht="19.5" customHeight="1">
      <c r="A20" s="273" t="s">
        <v>39</v>
      </c>
      <c r="B20" s="274"/>
      <c r="C20" s="22" t="s">
        <v>137</v>
      </c>
      <c r="D20" s="23" t="s">
        <v>74</v>
      </c>
      <c r="E20" s="24" t="s">
        <v>75</v>
      </c>
      <c r="F20" s="25"/>
      <c r="G20" s="26" t="s">
        <v>76</v>
      </c>
      <c r="H20" s="27" t="s">
        <v>77</v>
      </c>
      <c r="I20" s="28"/>
      <c r="J20" s="29"/>
      <c r="K20" s="99"/>
      <c r="L20" s="100"/>
    </row>
    <row r="21" spans="1:12" ht="19.5" customHeight="1" thickBot="1">
      <c r="A21" s="275"/>
      <c r="B21" s="276"/>
      <c r="C21" s="30" t="s">
        <v>78</v>
      </c>
      <c r="D21" s="31" t="s">
        <v>78</v>
      </c>
      <c r="E21" s="32" t="s">
        <v>79</v>
      </c>
      <c r="F21" s="25"/>
      <c r="G21" s="33" t="s">
        <v>80</v>
      </c>
      <c r="H21" s="34" t="s">
        <v>81</v>
      </c>
      <c r="I21" s="35" t="s">
        <v>82</v>
      </c>
      <c r="J21" s="36"/>
      <c r="K21" s="99"/>
      <c r="L21" s="100"/>
    </row>
    <row r="22" spans="1:12" ht="19.5" customHeight="1">
      <c r="A22" s="250" t="s">
        <v>40</v>
      </c>
      <c r="B22" s="251"/>
      <c r="C22" s="14"/>
      <c r="D22" s="37">
        <f>IF(C22&gt;0,100*(C22/$F$16),(""))</f>
      </c>
      <c r="E22" s="271">
        <f>IF(ISNUMBER(D22),(100-D22),(""))</f>
      </c>
      <c r="F22" s="272"/>
      <c r="G22" s="38"/>
      <c r="H22" s="39"/>
      <c r="I22" s="262" t="str">
        <f aca="true" t="shared" si="0" ref="I22:I33">IF(G22&gt;0,G22-E22,(" "))</f>
        <v> </v>
      </c>
      <c r="J22" s="263"/>
      <c r="K22" s="99"/>
      <c r="L22" s="100"/>
    </row>
    <row r="23" spans="1:12" ht="19.5" customHeight="1">
      <c r="A23" s="250" t="s">
        <v>41</v>
      </c>
      <c r="B23" s="251"/>
      <c r="C23" s="14"/>
      <c r="D23" s="37">
        <f aca="true" t="shared" si="1" ref="D23:D34">IF(C23&gt;0,100*(C23/$F$16),(""))</f>
      </c>
      <c r="E23" s="252">
        <f>IF(ISNUMBER(D23),(100-D23),(""))</f>
      </c>
      <c r="F23" s="253"/>
      <c r="G23" s="38"/>
      <c r="H23" s="39"/>
      <c r="I23" s="262" t="str">
        <f t="shared" si="0"/>
        <v> </v>
      </c>
      <c r="J23" s="263"/>
      <c r="K23" s="99"/>
      <c r="L23" s="100"/>
    </row>
    <row r="24" spans="1:12" ht="19.5" customHeight="1">
      <c r="A24" s="250" t="s">
        <v>42</v>
      </c>
      <c r="B24" s="251"/>
      <c r="C24" s="14"/>
      <c r="D24" s="37">
        <f t="shared" si="1"/>
      </c>
      <c r="E24" s="252">
        <f>IF(ISNUMBER(D24),(100-D24),(""))</f>
      </c>
      <c r="F24" s="253"/>
      <c r="G24" s="38"/>
      <c r="H24" s="39"/>
      <c r="I24" s="262" t="str">
        <f t="shared" si="0"/>
        <v> </v>
      </c>
      <c r="J24" s="263"/>
      <c r="K24" s="99"/>
      <c r="L24" s="100"/>
    </row>
    <row r="25" spans="1:12" ht="19.5" customHeight="1">
      <c r="A25" s="250" t="s">
        <v>43</v>
      </c>
      <c r="B25" s="251"/>
      <c r="C25" s="14"/>
      <c r="D25" s="37">
        <f t="shared" si="1"/>
      </c>
      <c r="E25" s="252">
        <f>IF(ISNUMBER(D25),(100-D25),(""))</f>
      </c>
      <c r="F25" s="253"/>
      <c r="G25" s="38"/>
      <c r="H25" s="39"/>
      <c r="I25" s="262" t="str">
        <f t="shared" si="0"/>
        <v> </v>
      </c>
      <c r="J25" s="263"/>
      <c r="K25" s="99"/>
      <c r="L25" s="100"/>
    </row>
    <row r="26" spans="1:12" ht="19.5" customHeight="1">
      <c r="A26" s="250" t="s">
        <v>44</v>
      </c>
      <c r="B26" s="251"/>
      <c r="C26" s="14"/>
      <c r="D26" s="37">
        <f t="shared" si="1"/>
      </c>
      <c r="E26" s="252">
        <f>IF(ISNUMBER(D26),(100-D26),(""))</f>
      </c>
      <c r="F26" s="253"/>
      <c r="G26" s="38"/>
      <c r="H26" s="39"/>
      <c r="I26" s="262" t="str">
        <f t="shared" si="0"/>
        <v> </v>
      </c>
      <c r="J26" s="263"/>
      <c r="K26" s="99"/>
      <c r="L26" s="100"/>
    </row>
    <row r="27" spans="1:12" ht="19.5" customHeight="1">
      <c r="A27" s="250" t="s">
        <v>45</v>
      </c>
      <c r="B27" s="251"/>
      <c r="C27" s="14"/>
      <c r="D27" s="37">
        <f t="shared" si="1"/>
      </c>
      <c r="E27" s="252">
        <f aca="true" t="shared" si="2" ref="E27:E33">IF(ISNUMBER(D27),(100-D27),(""))</f>
      </c>
      <c r="F27" s="253"/>
      <c r="G27" s="38"/>
      <c r="H27" s="39"/>
      <c r="I27" s="262" t="str">
        <f t="shared" si="0"/>
        <v> </v>
      </c>
      <c r="J27" s="263"/>
      <c r="K27" s="99"/>
      <c r="L27" s="100"/>
    </row>
    <row r="28" spans="1:12" ht="19.5" customHeight="1">
      <c r="A28" s="250" t="s">
        <v>46</v>
      </c>
      <c r="B28" s="251"/>
      <c r="C28" s="14"/>
      <c r="D28" s="37">
        <f t="shared" si="1"/>
      </c>
      <c r="E28" s="252">
        <f t="shared" si="2"/>
      </c>
      <c r="F28" s="253"/>
      <c r="G28" s="38"/>
      <c r="H28" s="39"/>
      <c r="I28" s="262" t="str">
        <f t="shared" si="0"/>
        <v> </v>
      </c>
      <c r="J28" s="263"/>
      <c r="K28" s="99"/>
      <c r="L28" s="100"/>
    </row>
    <row r="29" spans="1:12" ht="19.5" customHeight="1">
      <c r="A29" s="250" t="s">
        <v>47</v>
      </c>
      <c r="B29" s="251"/>
      <c r="C29" s="14"/>
      <c r="D29" s="37">
        <f t="shared" si="1"/>
      </c>
      <c r="E29" s="252">
        <f t="shared" si="2"/>
      </c>
      <c r="F29" s="253"/>
      <c r="G29" s="38"/>
      <c r="H29" s="39"/>
      <c r="I29" s="262" t="str">
        <f t="shared" si="0"/>
        <v> </v>
      </c>
      <c r="J29" s="263"/>
      <c r="K29" s="99"/>
      <c r="L29" s="100"/>
    </row>
    <row r="30" spans="1:11" ht="19.5" customHeight="1">
      <c r="A30" s="250" t="s">
        <v>48</v>
      </c>
      <c r="B30" s="251"/>
      <c r="C30" s="14"/>
      <c r="D30" s="37">
        <f t="shared" si="1"/>
      </c>
      <c r="E30" s="252">
        <f t="shared" si="2"/>
      </c>
      <c r="F30" s="253"/>
      <c r="G30" s="38"/>
      <c r="H30" s="39"/>
      <c r="I30" s="262" t="str">
        <f t="shared" si="0"/>
        <v> </v>
      </c>
      <c r="J30" s="263"/>
      <c r="K30" s="97"/>
    </row>
    <row r="31" spans="1:11" ht="19.5" customHeight="1">
      <c r="A31" s="250" t="s">
        <v>49</v>
      </c>
      <c r="B31" s="251"/>
      <c r="C31" s="14"/>
      <c r="D31" s="37">
        <f t="shared" si="1"/>
      </c>
      <c r="E31" s="252">
        <f t="shared" si="2"/>
      </c>
      <c r="F31" s="253"/>
      <c r="G31" s="38"/>
      <c r="H31" s="39"/>
      <c r="I31" s="262" t="str">
        <f t="shared" si="0"/>
        <v> </v>
      </c>
      <c r="J31" s="263"/>
      <c r="K31" s="21"/>
    </row>
    <row r="32" spans="1:11" ht="19.5" customHeight="1">
      <c r="A32" s="250" t="s">
        <v>50</v>
      </c>
      <c r="B32" s="251"/>
      <c r="C32" s="14"/>
      <c r="D32" s="37">
        <f t="shared" si="1"/>
      </c>
      <c r="E32" s="252">
        <f t="shared" si="2"/>
      </c>
      <c r="F32" s="253"/>
      <c r="G32" s="38"/>
      <c r="H32" s="39"/>
      <c r="I32" s="262" t="str">
        <f t="shared" si="0"/>
        <v> </v>
      </c>
      <c r="J32" s="263"/>
      <c r="K32" s="21"/>
    </row>
    <row r="33" spans="1:11" ht="19.5" customHeight="1" thickBot="1">
      <c r="A33" s="250" t="s">
        <v>51</v>
      </c>
      <c r="B33" s="251"/>
      <c r="C33" s="14"/>
      <c r="D33" s="37">
        <f t="shared" si="1"/>
      </c>
      <c r="E33" s="260">
        <f t="shared" si="2"/>
      </c>
      <c r="F33" s="261"/>
      <c r="G33" s="40"/>
      <c r="H33" s="14"/>
      <c r="I33" s="262" t="str">
        <f t="shared" si="0"/>
        <v> </v>
      </c>
      <c r="J33" s="263"/>
      <c r="K33" s="21"/>
    </row>
    <row r="34" spans="1:11" ht="19.5" customHeight="1">
      <c r="A34" s="264" t="s">
        <v>83</v>
      </c>
      <c r="B34" s="265"/>
      <c r="C34" s="10"/>
      <c r="D34" s="37">
        <f t="shared" si="1"/>
      </c>
      <c r="E34" s="266"/>
      <c r="F34" s="267"/>
      <c r="G34" s="178"/>
      <c r="H34" s="179"/>
      <c r="I34" s="248"/>
      <c r="J34" s="249"/>
      <c r="K34" s="21"/>
    </row>
    <row r="35" spans="1:11" ht="19.5" customHeight="1" thickBot="1">
      <c r="A35" s="246" t="s">
        <v>84</v>
      </c>
      <c r="B35" s="247"/>
      <c r="C35" s="41">
        <f>IF(ISNUMBER(C34),((C34-C33)+(C33-C32)+(C32-C31)+(C31-C30)+(C30-C29)+(C29-C28)+(C28-C27)+(C27-C26)+(C26-C25)+(C25-C24)+(C24-C23)+(C23-C22)+(C22)),(""))</f>
      </c>
      <c r="D35" s="42" t="str">
        <f>IF(ISTEXT(C35),(" "),IF(C35&gt;F16+(F16*0.003),"Sum of weights TOLERANCE ERROR",IF(C35&lt;F16-(F16*0.003),"Sum of weights TOLERANCE ERROR",(" "))))</f>
        <v> </v>
      </c>
      <c r="E35" s="43"/>
      <c r="F35" s="43"/>
      <c r="G35" s="44"/>
      <c r="H35" s="44"/>
      <c r="I35" s="44"/>
      <c r="J35" s="45"/>
      <c r="K35" s="21"/>
    </row>
    <row r="36" spans="1:11" ht="19.5" customHeight="1" thickBot="1">
      <c r="A36" s="101"/>
      <c r="B36" s="46"/>
      <c r="C36" s="102"/>
      <c r="D36" s="103"/>
      <c r="E36" s="104"/>
      <c r="F36" s="104"/>
      <c r="G36" s="15"/>
      <c r="H36" s="15"/>
      <c r="I36" s="15"/>
      <c r="K36" s="21"/>
    </row>
    <row r="37" spans="1:11" ht="19.5" customHeight="1" thickBot="1">
      <c r="A37" s="105" t="s">
        <v>29</v>
      </c>
      <c r="B37" s="106"/>
      <c r="C37" s="106"/>
      <c r="D37" s="106"/>
      <c r="E37" s="106"/>
      <c r="F37" s="182"/>
      <c r="K37" s="21"/>
    </row>
    <row r="38" spans="1:6" ht="19.5" customHeight="1" thickBot="1">
      <c r="A38" s="107" t="s">
        <v>138</v>
      </c>
      <c r="B38" s="108" t="s">
        <v>140</v>
      </c>
      <c r="C38" s="108" t="s">
        <v>139</v>
      </c>
      <c r="D38" s="108" t="s">
        <v>141</v>
      </c>
      <c r="E38" s="180" t="s">
        <v>146</v>
      </c>
      <c r="F38" s="183" t="s">
        <v>52</v>
      </c>
    </row>
    <row r="39" spans="1:6" ht="19.5" customHeight="1" thickBot="1">
      <c r="A39" s="55" t="s">
        <v>15</v>
      </c>
      <c r="B39" s="48"/>
      <c r="C39" s="48"/>
      <c r="D39" s="48"/>
      <c r="E39" s="177" t="str">
        <f>IF(ISNUMBER(D39),D39-C39,(" "))</f>
        <v> </v>
      </c>
      <c r="F39" s="184" t="str">
        <f>IF(B39&gt;0,B39/E39,(" "))</f>
        <v> </v>
      </c>
    </row>
    <row r="40" spans="1:6" ht="19.5" customHeight="1" thickBot="1">
      <c r="A40" s="56" t="s">
        <v>15</v>
      </c>
      <c r="B40" s="48"/>
      <c r="C40" s="48"/>
      <c r="D40" s="48"/>
      <c r="E40" s="177" t="str">
        <f>IF(ISNUMBER(D40),D40-C40,(" "))</f>
        <v> </v>
      </c>
      <c r="F40" s="184" t="str">
        <f>IF(B40&gt;0,B40/E40,(" "))</f>
        <v> </v>
      </c>
    </row>
    <row r="41" spans="1:11" ht="19.5" customHeight="1" thickBot="1">
      <c r="A41" s="57" t="s">
        <v>15</v>
      </c>
      <c r="B41" s="54"/>
      <c r="C41" s="54"/>
      <c r="D41" s="54"/>
      <c r="E41" s="181" t="str">
        <f>IF(ISNUMBER(D41),D41-C41,(" "))</f>
        <v> </v>
      </c>
      <c r="F41" s="184" t="str">
        <f>IF(B41&gt;0,B41/E41,(" "))</f>
        <v> </v>
      </c>
      <c r="K41" s="21"/>
    </row>
    <row r="42" spans="1:11" ht="19.5" customHeight="1" thickBot="1">
      <c r="A42" s="242" t="s">
        <v>150</v>
      </c>
      <c r="B42" s="243"/>
      <c r="C42" s="243"/>
      <c r="D42" s="243"/>
      <c r="E42" s="243"/>
      <c r="F42" s="244"/>
      <c r="G42" s="243"/>
      <c r="H42" s="243"/>
      <c r="I42" s="243"/>
      <c r="J42" s="245"/>
      <c r="K42" s="21"/>
    </row>
    <row r="43" spans="2:16" ht="19.5" customHeight="1">
      <c r="B43" s="205"/>
      <c r="C43" s="257" t="s">
        <v>10</v>
      </c>
      <c r="D43" s="258"/>
      <c r="E43" s="257" t="s">
        <v>13</v>
      </c>
      <c r="F43" s="259"/>
      <c r="G43" s="126"/>
      <c r="H43" s="208"/>
      <c r="I43" s="207"/>
      <c r="J43" s="206"/>
      <c r="L43" s="114"/>
      <c r="N43" s="82"/>
      <c r="O43" s="115"/>
      <c r="P43" s="190"/>
    </row>
    <row r="44" spans="1:16" ht="22.5" customHeight="1" thickBot="1">
      <c r="A44" s="109" t="s">
        <v>138</v>
      </c>
      <c r="B44" s="110" t="s">
        <v>9</v>
      </c>
      <c r="C44" s="209" t="s">
        <v>14</v>
      </c>
      <c r="D44" s="210" t="s">
        <v>12</v>
      </c>
      <c r="E44" s="110" t="s">
        <v>142</v>
      </c>
      <c r="F44" s="111" t="s">
        <v>143</v>
      </c>
      <c r="G44" s="112" t="s">
        <v>53</v>
      </c>
      <c r="H44" s="113" t="s">
        <v>144</v>
      </c>
      <c r="I44" s="254" t="s">
        <v>121</v>
      </c>
      <c r="J44" s="255"/>
      <c r="L44" s="114"/>
      <c r="M44" s="117"/>
      <c r="O44" s="15"/>
      <c r="P44" s="15"/>
    </row>
    <row r="45" spans="1:15" ht="19.5" customHeight="1" thickBot="1">
      <c r="A45" s="51"/>
      <c r="B45" s="48"/>
      <c r="C45" s="48"/>
      <c r="D45" s="212"/>
      <c r="E45" s="48"/>
      <c r="F45" s="49"/>
      <c r="G45" s="47">
        <f>IF(ISNUMBER(D45),B45/(B45-(D45-C45)),IF(ISNUMBER(F45),B45/(B45+E45-F45),""))</f>
      </c>
      <c r="H45" s="116">
        <f>IF(ISNUMBER(G45),ROUND(G45*62.4,1),"")</f>
      </c>
      <c r="I45" s="254" t="s">
        <v>122</v>
      </c>
      <c r="J45" s="256"/>
      <c r="L45" s="114"/>
      <c r="M45" s="117"/>
      <c r="O45" s="118"/>
    </row>
    <row r="46" spans="1:13" ht="19.5" customHeight="1" thickBot="1">
      <c r="A46" s="51"/>
      <c r="B46" s="48"/>
      <c r="C46" s="48"/>
      <c r="D46" s="211"/>
      <c r="E46" s="48"/>
      <c r="F46" s="185"/>
      <c r="G46" s="47">
        <f>IF(ISNUMBER(D46),B46/(B46-(D46-C46)),IF(ISNUMBER(F46),B46/(B46+E46-F46),""))</f>
      </c>
      <c r="H46" s="116">
        <f>IF(ISNUMBER(G46),ROUND(G46*62.4,1),"")</f>
      </c>
      <c r="I46" s="254" t="s">
        <v>123</v>
      </c>
      <c r="J46" s="256"/>
      <c r="K46" s="124"/>
      <c r="L46" s="125"/>
      <c r="M46" s="117"/>
    </row>
    <row r="47" spans="1:11" ht="19.5" customHeight="1" thickBot="1">
      <c r="A47" s="119"/>
      <c r="B47" s="120"/>
      <c r="C47" s="120"/>
      <c r="D47" s="121"/>
      <c r="E47" s="120"/>
      <c r="F47" s="183" t="s">
        <v>145</v>
      </c>
      <c r="G47" s="47" t="str">
        <f>IF(ISNUMBER(G45),AVERAGE(G45:G46),(" "))</f>
        <v> </v>
      </c>
      <c r="H47" s="227" t="str">
        <f>IF(ISNUMBER(H45),ROUND(AVERAGE(H45:H46),1),(" "))</f>
        <v> </v>
      </c>
      <c r="I47" s="122"/>
      <c r="J47" s="123"/>
      <c r="K47" s="21"/>
    </row>
    <row r="48" spans="1:11" ht="19.5" customHeight="1" thickBot="1">
      <c r="A48" s="126"/>
      <c r="B48" s="127" t="s">
        <v>16</v>
      </c>
      <c r="C48" s="128"/>
      <c r="D48" s="128"/>
      <c r="E48" s="189"/>
      <c r="F48" s="213"/>
      <c r="G48" s="192"/>
      <c r="H48" s="191" t="s">
        <v>30</v>
      </c>
      <c r="I48" s="192"/>
      <c r="J48" s="193"/>
      <c r="K48" s="21"/>
    </row>
    <row r="49" spans="1:11" ht="19.5" customHeight="1" thickBot="1">
      <c r="A49" s="129" t="s">
        <v>138</v>
      </c>
      <c r="B49" s="130" t="s">
        <v>54</v>
      </c>
      <c r="C49" s="173" t="s">
        <v>118</v>
      </c>
      <c r="D49" s="174" t="s">
        <v>119</v>
      </c>
      <c r="E49" s="174" t="s">
        <v>120</v>
      </c>
      <c r="F49" s="109" t="s">
        <v>147</v>
      </c>
      <c r="G49" s="16" t="s">
        <v>148</v>
      </c>
      <c r="H49" s="186" t="s">
        <v>124</v>
      </c>
      <c r="I49" s="183" t="s">
        <v>149</v>
      </c>
      <c r="J49" s="131" t="s">
        <v>125</v>
      </c>
      <c r="K49" s="21"/>
    </row>
    <row r="50" spans="1:11" ht="19.5" customHeight="1" thickBot="1">
      <c r="A50" s="52"/>
      <c r="B50" s="224"/>
      <c r="C50" s="175">
        <f>IF(D39&gt;0,100*((($G$47-F39)/$G$47)),(""))</f>
      </c>
      <c r="D50" s="175">
        <f>IF(D39&gt;0,100-(((100-$I$13)*F39)/B50),(""))</f>
      </c>
      <c r="E50" s="58" t="str">
        <f>IF(ISNUMBER(D50),100*(D50-C50)/D50,(" "))</f>
        <v> </v>
      </c>
      <c r="F50" s="51"/>
      <c r="G50" s="76">
        <f>IF(ISNUMBER(E39),LOOKUP(E39,'Stability Correlation Ratios'!$C$9:$C$43,'Stability Correlation Ratios'!$D$9:$D$43),"")</f>
      </c>
      <c r="H50" s="50"/>
      <c r="I50" s="132">
        <f>IF(ISNUMBER(H50),H50*G50,"")</f>
      </c>
      <c r="J50" s="77"/>
      <c r="K50" s="21"/>
    </row>
    <row r="51" spans="1:11" ht="19.5" customHeight="1" thickBot="1">
      <c r="A51" s="53"/>
      <c r="B51" s="225"/>
      <c r="C51" s="175">
        <f>IF(D40&gt;0,100*((($G$47-F40)/$G$47)),(""))</f>
      </c>
      <c r="D51" s="175">
        <f>IF(D40&gt;0,100-(((100-$I$13)*F40)/$B$51),(""))</f>
      </c>
      <c r="E51" s="58" t="str">
        <f>IF(ISNUMBER(D51),100*(D51-C51)/D51,(" "))</f>
        <v> </v>
      </c>
      <c r="F51" s="51"/>
      <c r="G51" s="75">
        <f>IF(ISNUMBER(E40),LOOKUP(E40,'Stability Correlation Ratios'!$C$9:$C$43,'Stability Correlation Ratios'!$D$9:$D$43),"")</f>
      </c>
      <c r="H51" s="50"/>
      <c r="I51" s="132">
        <f>IF(ISNUMBER(H51),H51*G51,"")</f>
      </c>
      <c r="J51" s="77"/>
      <c r="K51" s="21"/>
    </row>
    <row r="52" spans="1:11" ht="19.5" customHeight="1" thickBot="1">
      <c r="A52" s="52"/>
      <c r="B52" s="226"/>
      <c r="C52" s="175">
        <f>IF(D41&gt;0,100*((($G$47-F41)/$G$47)),(""))</f>
      </c>
      <c r="D52" s="175">
        <f>IF(D41&gt;0,100-(((100-$I$13)*F41)/$B$52),(""))</f>
      </c>
      <c r="E52" s="58" t="str">
        <f>IF(ISNUMBER(D52),100*(D52-C52)/D52,(" "))</f>
        <v> </v>
      </c>
      <c r="F52" s="51"/>
      <c r="G52" s="76">
        <f>IF(ISNUMBER(E41),LOOKUP(E41,'Stability Correlation Ratios'!$C$9:$C$43,'Stability Correlation Ratios'!$D$9:$D$43),"")</f>
      </c>
      <c r="H52" s="188"/>
      <c r="I52" s="132">
        <f>IF(ISNUMBER(H52),H52*G52,"")</f>
      </c>
      <c r="J52" s="77"/>
      <c r="K52" s="21"/>
    </row>
    <row r="53" spans="1:11" ht="19.5" customHeight="1" thickBot="1">
      <c r="A53" s="133"/>
      <c r="B53" s="134" t="s">
        <v>145</v>
      </c>
      <c r="C53" s="58" t="str">
        <f>IF(ISNUMBER(C50),AVERAGE(C50:C52),(" "))</f>
        <v> </v>
      </c>
      <c r="D53" s="59" t="str">
        <f>IF(ISNUMBER(D50),AVERAGE(D50:D52),(" "))</f>
        <v> </v>
      </c>
      <c r="E53" s="58" t="str">
        <f>IF(ISNUMBER(E50),AVERAGE(E50:E52),(" "))</f>
        <v> </v>
      </c>
      <c r="F53" s="135"/>
      <c r="G53" s="136"/>
      <c r="H53" s="183" t="s">
        <v>145</v>
      </c>
      <c r="I53" s="187" t="str">
        <f>IF(ISNUMBER(I50),AVERAGE(I50:I52),(" "))</f>
        <v> </v>
      </c>
      <c r="J53" s="78" t="str">
        <f>IF(ISNUMBER(J50),AVERAGE(J50:J52),(" "))</f>
        <v> </v>
      </c>
      <c r="K53" s="21"/>
    </row>
    <row r="54" spans="1:11" s="140" customFormat="1" ht="19.5" customHeight="1">
      <c r="A54" s="137" t="s">
        <v>111</v>
      </c>
      <c r="B54" s="298"/>
      <c r="C54" s="299"/>
      <c r="D54" s="299"/>
      <c r="E54" s="299"/>
      <c r="F54" s="299"/>
      <c r="G54" s="299"/>
      <c r="H54" s="299"/>
      <c r="I54" s="299"/>
      <c r="J54" s="299"/>
      <c r="K54" s="139"/>
    </row>
    <row r="55" spans="1:10" ht="19.5" customHeight="1">
      <c r="A55" s="138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9.5" customHeight="1">
      <c r="A56" s="141"/>
      <c r="B56" s="301"/>
      <c r="C56" s="301"/>
      <c r="D56" s="301"/>
      <c r="E56" s="301"/>
      <c r="F56" s="301"/>
      <c r="G56" s="301"/>
      <c r="H56" s="301"/>
      <c r="I56" s="301"/>
      <c r="J56" s="301"/>
    </row>
    <row r="57" spans="1:10" ht="19.5" customHeight="1">
      <c r="A57" s="142" t="s">
        <v>108</v>
      </c>
      <c r="B57" s="302"/>
      <c r="C57" s="302"/>
      <c r="D57" s="302"/>
      <c r="E57" s="302"/>
      <c r="F57" s="142" t="s">
        <v>110</v>
      </c>
      <c r="G57" s="304"/>
      <c r="H57" s="304"/>
      <c r="I57" s="304"/>
      <c r="J57" s="304"/>
    </row>
    <row r="58" spans="1:10" ht="19.5" customHeight="1">
      <c r="A58" s="142" t="s">
        <v>126</v>
      </c>
      <c r="B58" s="302"/>
      <c r="C58" s="302"/>
      <c r="D58" s="302"/>
      <c r="E58" s="302"/>
      <c r="F58" s="142" t="s">
        <v>126</v>
      </c>
      <c r="G58" s="305"/>
      <c r="H58" s="305"/>
      <c r="I58" s="305"/>
      <c r="J58" s="305"/>
    </row>
    <row r="59" spans="1:11" s="151" customFormat="1" ht="19.5" customHeight="1">
      <c r="A59" s="7" t="s">
        <v>109</v>
      </c>
      <c r="B59" s="303"/>
      <c r="C59" s="303"/>
      <c r="D59" s="303"/>
      <c r="E59" s="303"/>
      <c r="F59" s="142" t="s">
        <v>109</v>
      </c>
      <c r="G59" s="303"/>
      <c r="H59" s="303"/>
      <c r="I59" s="303"/>
      <c r="J59" s="303"/>
      <c r="K59" s="150"/>
    </row>
    <row r="60" spans="1:11" ht="19.5" customHeight="1">
      <c r="A60" s="143"/>
      <c r="B60" s="144"/>
      <c r="C60" s="145" t="s">
        <v>127</v>
      </c>
      <c r="D60" s="1"/>
      <c r="E60" s="146"/>
      <c r="F60" s="144"/>
      <c r="G60" s="147" t="s">
        <v>27</v>
      </c>
      <c r="H60" s="1"/>
      <c r="I60" s="148"/>
      <c r="J60" s="149"/>
      <c r="K60" s="98"/>
    </row>
    <row r="61" spans="1:11" ht="19.5" customHeight="1">
      <c r="A61" s="152"/>
      <c r="B61" s="153"/>
      <c r="C61" s="153"/>
      <c r="D61" s="153"/>
      <c r="E61" s="75"/>
      <c r="F61" s="155"/>
      <c r="G61" s="156"/>
      <c r="H61" s="154"/>
      <c r="I61" s="154"/>
      <c r="J61" s="154"/>
      <c r="K61" s="98"/>
    </row>
    <row r="62" spans="1:11" ht="19.5" customHeight="1">
      <c r="A62" s="152"/>
      <c r="B62" s="157"/>
      <c r="C62" s="157"/>
      <c r="D62" s="157"/>
      <c r="E62" s="158"/>
      <c r="F62" s="159"/>
      <c r="G62" s="154"/>
      <c r="H62" s="154"/>
      <c r="I62" s="154"/>
      <c r="J62" s="154"/>
      <c r="K62" s="98"/>
    </row>
    <row r="63" spans="1:11" ht="12.75" customHeight="1">
      <c r="A63" s="15"/>
      <c r="B63" s="15"/>
      <c r="C63" s="15"/>
      <c r="D63" s="15"/>
      <c r="E63" s="15"/>
      <c r="F63" s="15"/>
      <c r="G63" s="160"/>
      <c r="H63" s="160"/>
      <c r="I63" s="160"/>
      <c r="J63" s="160"/>
      <c r="K63" s="98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89" ht="12">
      <c r="A89" t="s">
        <v>112</v>
      </c>
    </row>
    <row r="90" ht="12">
      <c r="A90" t="s">
        <v>31</v>
      </c>
    </row>
    <row r="91" ht="12">
      <c r="A91" t="s">
        <v>113</v>
      </c>
    </row>
    <row r="92" ht="12">
      <c r="A92" t="s">
        <v>32</v>
      </c>
    </row>
    <row r="93" ht="12">
      <c r="A93" t="s">
        <v>129</v>
      </c>
    </row>
    <row r="94" ht="12">
      <c r="A94" t="s">
        <v>33</v>
      </c>
    </row>
    <row r="95" ht="12">
      <c r="A95" t="s">
        <v>114</v>
      </c>
    </row>
    <row r="96" ht="12">
      <c r="A96" t="s">
        <v>115</v>
      </c>
    </row>
  </sheetData>
  <mergeCells count="86">
    <mergeCell ref="A24:B24"/>
    <mergeCell ref="E24:F24"/>
    <mergeCell ref="I24:J24"/>
    <mergeCell ref="A10:C10"/>
    <mergeCell ref="D10:J10"/>
    <mergeCell ref="G11:H11"/>
    <mergeCell ref="I11:J11"/>
    <mergeCell ref="F12:F13"/>
    <mergeCell ref="I12:J12"/>
    <mergeCell ref="D13:E13"/>
    <mergeCell ref="B54:J56"/>
    <mergeCell ref="B57:E57"/>
    <mergeCell ref="B58:E58"/>
    <mergeCell ref="B59:E59"/>
    <mergeCell ref="G57:J57"/>
    <mergeCell ref="G58:J58"/>
    <mergeCell ref="G59:J59"/>
    <mergeCell ref="I13:J14"/>
    <mergeCell ref="G14:H14"/>
    <mergeCell ref="C14:C15"/>
    <mergeCell ref="I15:J15"/>
    <mergeCell ref="A16:C16"/>
    <mergeCell ref="F16:F17"/>
    <mergeCell ref="I16:J16"/>
    <mergeCell ref="D17:E17"/>
    <mergeCell ref="I17:J17"/>
    <mergeCell ref="A19:J19"/>
    <mergeCell ref="A23:B23"/>
    <mergeCell ref="A22:B22"/>
    <mergeCell ref="E22:F22"/>
    <mergeCell ref="I22:J22"/>
    <mergeCell ref="E23:F23"/>
    <mergeCell ref="I23:J23"/>
    <mergeCell ref="A20:B21"/>
    <mergeCell ref="A25:B25"/>
    <mergeCell ref="E25:F25"/>
    <mergeCell ref="I25:J25"/>
    <mergeCell ref="A26:B26"/>
    <mergeCell ref="E26:F26"/>
    <mergeCell ref="I26:J26"/>
    <mergeCell ref="A27:B27"/>
    <mergeCell ref="E27:F27"/>
    <mergeCell ref="I27:J27"/>
    <mergeCell ref="A28:B28"/>
    <mergeCell ref="E28:F28"/>
    <mergeCell ref="I28:J28"/>
    <mergeCell ref="I31:J31"/>
    <mergeCell ref="A32:B32"/>
    <mergeCell ref="E32:F32"/>
    <mergeCell ref="I32:J32"/>
    <mergeCell ref="A29:B29"/>
    <mergeCell ref="E29:F29"/>
    <mergeCell ref="I29:J29"/>
    <mergeCell ref="A30:B30"/>
    <mergeCell ref="E30:F30"/>
    <mergeCell ref="I30:J30"/>
    <mergeCell ref="I44:J44"/>
    <mergeCell ref="I45:J45"/>
    <mergeCell ref="I46:J46"/>
    <mergeCell ref="C43:D43"/>
    <mergeCell ref="E43:F43"/>
    <mergeCell ref="A33:B33"/>
    <mergeCell ref="E33:F33"/>
    <mergeCell ref="I33:J33"/>
    <mergeCell ref="A34:B34"/>
    <mergeCell ref="E34:F34"/>
    <mergeCell ref="B3:C3"/>
    <mergeCell ref="B4:C4"/>
    <mergeCell ref="B5:C5"/>
    <mergeCell ref="B6:C6"/>
    <mergeCell ref="B7:C7"/>
    <mergeCell ref="A42:J42"/>
    <mergeCell ref="A35:B35"/>
    <mergeCell ref="I34:J34"/>
    <mergeCell ref="A31:B31"/>
    <mergeCell ref="E31:F31"/>
    <mergeCell ref="B8:C8"/>
    <mergeCell ref="B9:C9"/>
    <mergeCell ref="F2:J2"/>
    <mergeCell ref="F9:G9"/>
    <mergeCell ref="I4:J4"/>
    <mergeCell ref="I5:J5"/>
    <mergeCell ref="I6:J6"/>
    <mergeCell ref="I7:J7"/>
    <mergeCell ref="I8:J8"/>
    <mergeCell ref="B2:C2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59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VT&amp;R&amp;"Arial,Bold"T308T245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zoomScale="75" zoomScaleNormal="75" zoomScaleSheetLayoutView="75" workbookViewId="0" topLeftCell="A1">
      <selection activeCell="O21" sqref="O21"/>
    </sheetView>
  </sheetViews>
  <sheetFormatPr defaultColWidth="9.140625" defaultRowHeight="12.75"/>
  <cols>
    <col min="1" max="10" width="12.7109375" style="21" customWidth="1"/>
    <col min="11" max="11" width="10.421875" style="82" customWidth="1"/>
    <col min="12" max="12" width="7.00390625" style="21" customWidth="1"/>
    <col min="13" max="16384" width="9.140625" style="21" customWidth="1"/>
  </cols>
  <sheetData>
    <row r="1" spans="1:10" ht="19.5" customHeight="1">
      <c r="A1" s="79" t="s">
        <v>38</v>
      </c>
      <c r="B1" s="80"/>
      <c r="C1" s="80"/>
      <c r="D1" s="81"/>
      <c r="E1" s="81"/>
      <c r="F1" s="81"/>
      <c r="G1" s="80"/>
      <c r="H1" s="81"/>
      <c r="I1" s="81"/>
      <c r="J1" s="80"/>
    </row>
    <row r="2" spans="1:11" s="86" customFormat="1" ht="19.5" customHeight="1">
      <c r="A2" s="83" t="s">
        <v>56</v>
      </c>
      <c r="B2" s="236"/>
      <c r="C2" s="237"/>
      <c r="D2" s="2"/>
      <c r="E2" s="84" t="s">
        <v>55</v>
      </c>
      <c r="F2" s="240"/>
      <c r="G2" s="237"/>
      <c r="H2" s="237"/>
      <c r="I2" s="237"/>
      <c r="J2" s="237"/>
      <c r="K2" s="85"/>
    </row>
    <row r="3" spans="1:22" s="91" customFormat="1" ht="19.5" customHeight="1">
      <c r="A3" s="84" t="s">
        <v>73</v>
      </c>
      <c r="B3" s="236"/>
      <c r="C3" s="237"/>
      <c r="D3" s="3"/>
      <c r="E3" s="87" t="s">
        <v>67</v>
      </c>
      <c r="F3" s="197"/>
      <c r="G3" s="88"/>
      <c r="H3" s="87" t="s">
        <v>57</v>
      </c>
      <c r="I3" s="2"/>
      <c r="J3" s="4"/>
      <c r="K3" s="89"/>
      <c r="L3" s="89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s="91" customFormat="1" ht="19.5" customHeight="1">
      <c r="A4" s="83" t="s">
        <v>59</v>
      </c>
      <c r="B4" s="236"/>
      <c r="C4" s="237"/>
      <c r="D4" s="3"/>
      <c r="E4" s="84" t="s">
        <v>117</v>
      </c>
      <c r="F4" s="197"/>
      <c r="G4" s="88"/>
      <c r="H4" s="87" t="s">
        <v>60</v>
      </c>
      <c r="I4" s="240"/>
      <c r="J4" s="237"/>
      <c r="K4" s="89"/>
      <c r="L4" s="89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91" customFormat="1" ht="19.5" customHeight="1">
      <c r="A5" s="87" t="s">
        <v>62</v>
      </c>
      <c r="B5" s="236"/>
      <c r="C5" s="237"/>
      <c r="D5" s="3"/>
      <c r="E5" s="87" t="s">
        <v>58</v>
      </c>
      <c r="F5" s="197"/>
      <c r="G5" s="88"/>
      <c r="H5" s="87" t="s">
        <v>63</v>
      </c>
      <c r="I5" s="240"/>
      <c r="J5" s="237"/>
      <c r="K5" s="89"/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s="91" customFormat="1" ht="19.5" customHeight="1">
      <c r="A6" s="87" t="s">
        <v>65</v>
      </c>
      <c r="B6" s="236"/>
      <c r="C6" s="237"/>
      <c r="D6" s="3"/>
      <c r="E6" s="87" t="s">
        <v>61</v>
      </c>
      <c r="F6" s="197"/>
      <c r="G6" s="88"/>
      <c r="H6" s="87" t="s">
        <v>66</v>
      </c>
      <c r="I6" s="240"/>
      <c r="J6" s="237"/>
      <c r="K6" s="89"/>
      <c r="L6" s="89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s="91" customFormat="1" ht="19.5" customHeight="1">
      <c r="A7" s="87" t="s">
        <v>70</v>
      </c>
      <c r="B7" s="236"/>
      <c r="C7" s="237"/>
      <c r="D7" s="3"/>
      <c r="E7" s="87" t="s">
        <v>64</v>
      </c>
      <c r="F7" s="197"/>
      <c r="G7" s="88"/>
      <c r="H7" s="87" t="s">
        <v>68</v>
      </c>
      <c r="I7" s="240"/>
      <c r="J7" s="237"/>
      <c r="K7" s="89"/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2" s="91" customFormat="1" ht="19.5" customHeight="1">
      <c r="A8" s="87" t="s">
        <v>116</v>
      </c>
      <c r="B8" s="236"/>
      <c r="C8" s="237"/>
      <c r="D8" s="3"/>
      <c r="E8" s="87" t="s">
        <v>69</v>
      </c>
      <c r="F8" s="228"/>
      <c r="G8" s="88"/>
      <c r="H8" s="87" t="s">
        <v>71</v>
      </c>
      <c r="I8" s="240"/>
      <c r="J8" s="237"/>
      <c r="K8" s="21"/>
      <c r="L8" s="21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12" s="95" customFormat="1" ht="19.5" customHeight="1" thickBot="1">
      <c r="A9" s="92" t="s">
        <v>72</v>
      </c>
      <c r="B9" s="238"/>
      <c r="C9" s="239"/>
      <c r="D9" s="5"/>
      <c r="E9" s="92" t="s">
        <v>128</v>
      </c>
      <c r="F9" s="241"/>
      <c r="G9" s="239"/>
      <c r="H9" s="93"/>
      <c r="I9" s="6"/>
      <c r="J9" s="94"/>
      <c r="K9" s="82"/>
      <c r="L9" s="21"/>
    </row>
    <row r="10" spans="1:11" ht="19.5" customHeight="1" thickBot="1">
      <c r="A10" s="306" t="s">
        <v>8</v>
      </c>
      <c r="B10" s="307"/>
      <c r="C10" s="308"/>
      <c r="D10" s="309" t="s">
        <v>86</v>
      </c>
      <c r="E10" s="310"/>
      <c r="F10" s="310"/>
      <c r="G10" s="310"/>
      <c r="H10" s="310"/>
      <c r="I10" s="310"/>
      <c r="J10" s="311"/>
      <c r="K10" s="15"/>
    </row>
    <row r="11" spans="1:12" ht="19.5" customHeight="1">
      <c r="A11" s="198"/>
      <c r="B11" s="199" t="s">
        <v>34</v>
      </c>
      <c r="C11" s="161">
        <v>100</v>
      </c>
      <c r="D11" s="8"/>
      <c r="E11" s="9" t="s">
        <v>5</v>
      </c>
      <c r="F11" s="10" t="s">
        <v>96</v>
      </c>
      <c r="G11" s="320" t="s">
        <v>17</v>
      </c>
      <c r="H11" s="321"/>
      <c r="I11" s="314">
        <f>IF(ISNUMBER(F16),(F12-F16),(""))</f>
      </c>
      <c r="J11" s="315"/>
      <c r="K11" s="21"/>
      <c r="L11" s="96"/>
    </row>
    <row r="12" spans="1:10" ht="19.5" customHeight="1">
      <c r="A12" s="200"/>
      <c r="B12" s="201" t="s">
        <v>35</v>
      </c>
      <c r="C12" s="162">
        <v>95</v>
      </c>
      <c r="D12" s="330" t="s">
        <v>95</v>
      </c>
      <c r="E12" s="331"/>
      <c r="F12" s="322">
        <f>IF(ISNUMBER(F11),(F11)/(1+(0.01*C14)),(""))</f>
      </c>
      <c r="G12" s="164"/>
      <c r="H12" s="20" t="s">
        <v>28</v>
      </c>
      <c r="I12" s="316"/>
      <c r="J12" s="317"/>
    </row>
    <row r="13" spans="1:10" ht="19.5" customHeight="1">
      <c r="A13" s="202"/>
      <c r="B13" s="203" t="s">
        <v>19</v>
      </c>
      <c r="C13" s="215">
        <f>IF(ISNUMBER(C12),C11-C12,(""))</f>
        <v>5</v>
      </c>
      <c r="D13" s="318" t="s">
        <v>20</v>
      </c>
      <c r="E13" s="319"/>
      <c r="F13" s="290"/>
      <c r="G13" s="232"/>
      <c r="H13" s="233" t="s">
        <v>132</v>
      </c>
      <c r="I13" s="323">
        <f>IF(ISNUMBER(I12),(((I11/F11)*100)-I12),(""))</f>
      </c>
      <c r="J13" s="324"/>
    </row>
    <row r="14" spans="1:10" ht="19.5" customHeight="1" thickBot="1">
      <c r="A14" s="202"/>
      <c r="B14" s="223" t="s">
        <v>131</v>
      </c>
      <c r="C14" s="283">
        <f>IF(ISNUMBER(C13),((C13/C12)*100),(""))</f>
        <v>5.26</v>
      </c>
      <c r="D14" s="165"/>
      <c r="E14" s="13" t="s">
        <v>21</v>
      </c>
      <c r="F14" s="11" t="s">
        <v>15</v>
      </c>
      <c r="G14" s="327" t="s">
        <v>22</v>
      </c>
      <c r="H14" s="328"/>
      <c r="I14" s="325"/>
      <c r="J14" s="326"/>
    </row>
    <row r="15" spans="1:10" ht="19.5" customHeight="1" thickBot="1">
      <c r="A15" s="204"/>
      <c r="B15" s="214" t="s">
        <v>36</v>
      </c>
      <c r="C15" s="284"/>
      <c r="D15" s="165"/>
      <c r="E15" s="13" t="s">
        <v>130</v>
      </c>
      <c r="F15" s="11" t="s">
        <v>15</v>
      </c>
      <c r="G15" s="166"/>
      <c r="H15" s="167" t="s">
        <v>135</v>
      </c>
      <c r="I15" s="285"/>
      <c r="J15" s="286"/>
    </row>
    <row r="16" spans="1:11" ht="19.5" customHeight="1">
      <c r="A16" s="287" t="s">
        <v>133</v>
      </c>
      <c r="B16" s="288"/>
      <c r="C16" s="289"/>
      <c r="D16" s="163"/>
      <c r="E16" s="12" t="s">
        <v>23</v>
      </c>
      <c r="F16" s="290">
        <f>IF(ISNUMBER(F14),(F14-F15),"")</f>
      </c>
      <c r="G16" s="168"/>
      <c r="H16" s="169" t="s">
        <v>24</v>
      </c>
      <c r="I16" s="292"/>
      <c r="J16" s="293"/>
      <c r="K16" s="97"/>
    </row>
    <row r="17" spans="1:11" ht="19.5" customHeight="1" thickBot="1">
      <c r="A17" s="17"/>
      <c r="B17" s="18" t="s">
        <v>134</v>
      </c>
      <c r="C17" s="19"/>
      <c r="D17" s="294" t="s">
        <v>25</v>
      </c>
      <c r="E17" s="295"/>
      <c r="F17" s="329"/>
      <c r="G17" s="170"/>
      <c r="H17" s="171" t="s">
        <v>26</v>
      </c>
      <c r="I17" s="296"/>
      <c r="J17" s="297"/>
      <c r="K17" s="98"/>
    </row>
    <row r="18" spans="1:12" ht="19.5" customHeight="1" thickBo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99"/>
      <c r="L18" s="100"/>
    </row>
    <row r="19" spans="1:12" ht="19.5" customHeight="1" thickBot="1">
      <c r="A19" s="268" t="s">
        <v>136</v>
      </c>
      <c r="B19" s="269"/>
      <c r="C19" s="269"/>
      <c r="D19" s="269"/>
      <c r="E19" s="269"/>
      <c r="F19" s="269"/>
      <c r="G19" s="269"/>
      <c r="H19" s="269"/>
      <c r="I19" s="269"/>
      <c r="J19" s="270"/>
      <c r="K19" s="99"/>
      <c r="L19" s="100"/>
    </row>
    <row r="20" spans="1:12" ht="19.5" customHeight="1">
      <c r="A20" s="273" t="s">
        <v>39</v>
      </c>
      <c r="B20" s="274"/>
      <c r="C20" s="22" t="s">
        <v>137</v>
      </c>
      <c r="D20" s="23" t="s">
        <v>74</v>
      </c>
      <c r="E20" s="24" t="s">
        <v>75</v>
      </c>
      <c r="F20" s="25"/>
      <c r="G20" s="26" t="s">
        <v>76</v>
      </c>
      <c r="H20" s="27" t="s">
        <v>77</v>
      </c>
      <c r="I20" s="28"/>
      <c r="J20" s="29"/>
      <c r="K20" s="99"/>
      <c r="L20" s="100"/>
    </row>
    <row r="21" spans="1:12" ht="19.5" customHeight="1" thickBot="1">
      <c r="A21" s="275"/>
      <c r="B21" s="276"/>
      <c r="C21" s="30" t="s">
        <v>78</v>
      </c>
      <c r="D21" s="31" t="s">
        <v>78</v>
      </c>
      <c r="E21" s="32" t="s">
        <v>79</v>
      </c>
      <c r="F21" s="25"/>
      <c r="G21" s="33" t="s">
        <v>80</v>
      </c>
      <c r="H21" s="34" t="s">
        <v>81</v>
      </c>
      <c r="I21" s="35" t="s">
        <v>82</v>
      </c>
      <c r="J21" s="36"/>
      <c r="K21" s="99"/>
      <c r="L21" s="100"/>
    </row>
    <row r="22" spans="1:12" ht="19.5" customHeight="1">
      <c r="A22" s="250" t="s">
        <v>40</v>
      </c>
      <c r="B22" s="251"/>
      <c r="C22" s="14"/>
      <c r="D22" s="37">
        <f aca="true" t="shared" si="0" ref="D22:D34">IF(C22&gt;0,100*(C22/$F$16),(""))</f>
      </c>
      <c r="E22" s="271">
        <f>IF(ISNUMBER(D22),(100-D22),100)</f>
        <v>100</v>
      </c>
      <c r="F22" s="272"/>
      <c r="G22" s="38"/>
      <c r="H22" s="39"/>
      <c r="I22" s="262" t="str">
        <f aca="true" t="shared" si="1" ref="I22:I33">IF(G22&gt;0,G22-E22,(" "))</f>
        <v> </v>
      </c>
      <c r="J22" s="263"/>
      <c r="K22" s="99"/>
      <c r="L22" s="100"/>
    </row>
    <row r="23" spans="1:12" ht="19.5" customHeight="1">
      <c r="A23" s="250" t="s">
        <v>41</v>
      </c>
      <c r="B23" s="251"/>
      <c r="C23" s="14"/>
      <c r="D23" s="37">
        <f t="shared" si="0"/>
      </c>
      <c r="E23" s="252">
        <f>IF(ISNUMBER(D23),(E22-D23),E22)</f>
        <v>100</v>
      </c>
      <c r="F23" s="253"/>
      <c r="G23" s="38"/>
      <c r="H23" s="39"/>
      <c r="I23" s="262" t="str">
        <f t="shared" si="1"/>
        <v> </v>
      </c>
      <c r="J23" s="263"/>
      <c r="K23" s="99"/>
      <c r="L23" s="100"/>
    </row>
    <row r="24" spans="1:12" ht="19.5" customHeight="1">
      <c r="A24" s="250" t="s">
        <v>42</v>
      </c>
      <c r="B24" s="251"/>
      <c r="C24" s="14"/>
      <c r="D24" s="37">
        <f t="shared" si="0"/>
      </c>
      <c r="E24" s="252">
        <f aca="true" t="shared" si="2" ref="E24:E33">IF(ISNUMBER(D24),(E23-D24),E23)</f>
        <v>100</v>
      </c>
      <c r="F24" s="253"/>
      <c r="G24" s="38"/>
      <c r="H24" s="39"/>
      <c r="I24" s="262" t="str">
        <f t="shared" si="1"/>
        <v> </v>
      </c>
      <c r="J24" s="263"/>
      <c r="K24" s="99"/>
      <c r="L24" s="100"/>
    </row>
    <row r="25" spans="1:12" ht="19.5" customHeight="1">
      <c r="A25" s="250" t="s">
        <v>43</v>
      </c>
      <c r="B25" s="251"/>
      <c r="C25" s="14"/>
      <c r="D25" s="37">
        <f t="shared" si="0"/>
      </c>
      <c r="E25" s="252">
        <f t="shared" si="2"/>
        <v>100</v>
      </c>
      <c r="F25" s="253"/>
      <c r="G25" s="38"/>
      <c r="H25" s="39"/>
      <c r="I25" s="262" t="str">
        <f t="shared" si="1"/>
        <v> </v>
      </c>
      <c r="J25" s="263"/>
      <c r="K25" s="99"/>
      <c r="L25" s="100"/>
    </row>
    <row r="26" spans="1:12" ht="19.5" customHeight="1">
      <c r="A26" s="250" t="s">
        <v>44</v>
      </c>
      <c r="B26" s="251"/>
      <c r="C26" s="14"/>
      <c r="D26" s="37">
        <f t="shared" si="0"/>
      </c>
      <c r="E26" s="252">
        <f t="shared" si="2"/>
        <v>100</v>
      </c>
      <c r="F26" s="253"/>
      <c r="G26" s="38"/>
      <c r="H26" s="39"/>
      <c r="I26" s="262" t="str">
        <f t="shared" si="1"/>
        <v> </v>
      </c>
      <c r="J26" s="263"/>
      <c r="K26" s="99"/>
      <c r="L26" s="100"/>
    </row>
    <row r="27" spans="1:12" ht="19.5" customHeight="1">
      <c r="A27" s="250" t="s">
        <v>45</v>
      </c>
      <c r="B27" s="251"/>
      <c r="C27" s="14"/>
      <c r="D27" s="37">
        <f t="shared" si="0"/>
      </c>
      <c r="E27" s="252">
        <f t="shared" si="2"/>
        <v>100</v>
      </c>
      <c r="F27" s="253"/>
      <c r="G27" s="38"/>
      <c r="H27" s="39"/>
      <c r="I27" s="262" t="str">
        <f t="shared" si="1"/>
        <v> </v>
      </c>
      <c r="J27" s="263"/>
      <c r="K27" s="99"/>
      <c r="L27" s="100"/>
    </row>
    <row r="28" spans="1:12" ht="19.5" customHeight="1">
      <c r="A28" s="250" t="s">
        <v>46</v>
      </c>
      <c r="B28" s="251"/>
      <c r="C28" s="14"/>
      <c r="D28" s="37">
        <f t="shared" si="0"/>
      </c>
      <c r="E28" s="252">
        <f t="shared" si="2"/>
        <v>100</v>
      </c>
      <c r="F28" s="253"/>
      <c r="G28" s="38"/>
      <c r="H28" s="39"/>
      <c r="I28" s="262" t="str">
        <f t="shared" si="1"/>
        <v> </v>
      </c>
      <c r="J28" s="263"/>
      <c r="K28" s="99"/>
      <c r="L28" s="100"/>
    </row>
    <row r="29" spans="1:12" ht="19.5" customHeight="1">
      <c r="A29" s="250" t="s">
        <v>47</v>
      </c>
      <c r="B29" s="251"/>
      <c r="C29" s="14"/>
      <c r="D29" s="37">
        <f t="shared" si="0"/>
      </c>
      <c r="E29" s="252">
        <f t="shared" si="2"/>
        <v>100</v>
      </c>
      <c r="F29" s="253"/>
      <c r="G29" s="38"/>
      <c r="H29" s="39"/>
      <c r="I29" s="262" t="str">
        <f t="shared" si="1"/>
        <v> </v>
      </c>
      <c r="J29" s="263"/>
      <c r="K29" s="99"/>
      <c r="L29" s="100"/>
    </row>
    <row r="30" spans="1:11" ht="19.5" customHeight="1">
      <c r="A30" s="250" t="s">
        <v>48</v>
      </c>
      <c r="B30" s="251"/>
      <c r="C30" s="14"/>
      <c r="D30" s="37">
        <f t="shared" si="0"/>
      </c>
      <c r="E30" s="252">
        <f t="shared" si="2"/>
        <v>100</v>
      </c>
      <c r="F30" s="253"/>
      <c r="G30" s="38"/>
      <c r="H30" s="39"/>
      <c r="I30" s="262" t="str">
        <f t="shared" si="1"/>
        <v> </v>
      </c>
      <c r="J30" s="263"/>
      <c r="K30" s="97"/>
    </row>
    <row r="31" spans="1:11" ht="19.5" customHeight="1">
      <c r="A31" s="250" t="s">
        <v>49</v>
      </c>
      <c r="B31" s="251"/>
      <c r="C31" s="14"/>
      <c r="D31" s="37">
        <f t="shared" si="0"/>
      </c>
      <c r="E31" s="252">
        <f t="shared" si="2"/>
        <v>100</v>
      </c>
      <c r="F31" s="253"/>
      <c r="G31" s="38"/>
      <c r="H31" s="39"/>
      <c r="I31" s="262" t="str">
        <f t="shared" si="1"/>
        <v> </v>
      </c>
      <c r="J31" s="263"/>
      <c r="K31" s="21"/>
    </row>
    <row r="32" spans="1:11" ht="19.5" customHeight="1">
      <c r="A32" s="250" t="s">
        <v>50</v>
      </c>
      <c r="B32" s="251"/>
      <c r="C32" s="14"/>
      <c r="D32" s="37">
        <f t="shared" si="0"/>
      </c>
      <c r="E32" s="252">
        <f t="shared" si="2"/>
        <v>100</v>
      </c>
      <c r="F32" s="253"/>
      <c r="G32" s="38"/>
      <c r="H32" s="39"/>
      <c r="I32" s="262" t="str">
        <f t="shared" si="1"/>
        <v> </v>
      </c>
      <c r="J32" s="263"/>
      <c r="K32" s="21"/>
    </row>
    <row r="33" spans="1:11" ht="19.5" customHeight="1" thickBot="1">
      <c r="A33" s="250" t="s">
        <v>51</v>
      </c>
      <c r="B33" s="251"/>
      <c r="C33" s="14"/>
      <c r="D33" s="37">
        <f t="shared" si="0"/>
      </c>
      <c r="E33" s="252">
        <f t="shared" si="2"/>
        <v>100</v>
      </c>
      <c r="F33" s="253"/>
      <c r="G33" s="40"/>
      <c r="H33" s="14"/>
      <c r="I33" s="262" t="str">
        <f t="shared" si="1"/>
        <v> </v>
      </c>
      <c r="J33" s="263"/>
      <c r="K33" s="21"/>
    </row>
    <row r="34" spans="1:11" ht="19.5" customHeight="1">
      <c r="A34" s="264" t="s">
        <v>83</v>
      </c>
      <c r="B34" s="265"/>
      <c r="C34" s="10"/>
      <c r="D34" s="37">
        <f t="shared" si="0"/>
      </c>
      <c r="E34" s="266"/>
      <c r="F34" s="267"/>
      <c r="G34" s="178"/>
      <c r="H34" s="179"/>
      <c r="I34" s="248"/>
      <c r="J34" s="249"/>
      <c r="K34" s="21"/>
    </row>
    <row r="35" spans="1:11" ht="19.5" customHeight="1" thickBot="1">
      <c r="A35" s="246" t="s">
        <v>84</v>
      </c>
      <c r="B35" s="247"/>
      <c r="C35" s="41">
        <f>IF(ISNUMBER(C34),SUM(C22:C34),(""))</f>
      </c>
      <c r="D35" s="42" t="str">
        <f>IF(ISTEXT(C35),(" "),IF(C35&gt;F16+(F16*0.003),"Sum of weights TOLERANCE ERROR",IF(C35&lt;F16-(F16*0.003),"Sum of weights TOLERANCE ERROR",(" "))))</f>
        <v> </v>
      </c>
      <c r="E35" s="43"/>
      <c r="F35" s="43"/>
      <c r="G35" s="44"/>
      <c r="H35" s="44"/>
      <c r="I35" s="44"/>
      <c r="J35" s="45"/>
      <c r="K35" s="21"/>
    </row>
    <row r="36" spans="1:11" ht="19.5" customHeight="1" thickBot="1">
      <c r="A36" s="101"/>
      <c r="B36" s="46"/>
      <c r="C36" s="102"/>
      <c r="D36" s="103"/>
      <c r="E36" s="104"/>
      <c r="F36" s="104"/>
      <c r="G36" s="15"/>
      <c r="H36" s="15"/>
      <c r="I36" s="15"/>
      <c r="K36" s="21"/>
    </row>
    <row r="37" spans="1:11" ht="19.5" customHeight="1" thickBot="1">
      <c r="A37" s="105" t="s">
        <v>29</v>
      </c>
      <c r="B37" s="106"/>
      <c r="C37" s="106"/>
      <c r="D37" s="106"/>
      <c r="E37" s="106"/>
      <c r="F37" s="182"/>
      <c r="K37" s="21"/>
    </row>
    <row r="38" spans="1:6" ht="19.5" customHeight="1" thickBot="1">
      <c r="A38" s="107" t="s">
        <v>138</v>
      </c>
      <c r="B38" s="108" t="s">
        <v>140</v>
      </c>
      <c r="C38" s="108" t="s">
        <v>139</v>
      </c>
      <c r="D38" s="108" t="s">
        <v>141</v>
      </c>
      <c r="E38" s="180" t="s">
        <v>146</v>
      </c>
      <c r="F38" s="183" t="s">
        <v>6</v>
      </c>
    </row>
    <row r="39" spans="1:6" ht="19.5" customHeight="1" thickBot="1">
      <c r="A39" s="55" t="s">
        <v>15</v>
      </c>
      <c r="B39" s="48"/>
      <c r="C39" s="48"/>
      <c r="D39" s="48"/>
      <c r="E39" s="177" t="str">
        <f>IF(ISNUMBER(D39),D39-C39,(" "))</f>
        <v> </v>
      </c>
      <c r="F39" s="184" t="str">
        <f>IF(B39&gt;0,B39/E39,(" "))</f>
        <v> </v>
      </c>
    </row>
    <row r="40" spans="1:6" ht="19.5" customHeight="1" thickBot="1">
      <c r="A40" s="56" t="s">
        <v>15</v>
      </c>
      <c r="B40" s="48"/>
      <c r="C40" s="48"/>
      <c r="D40" s="48"/>
      <c r="E40" s="177" t="str">
        <f>IF(ISNUMBER(D40),D40-C40,(" "))</f>
        <v> </v>
      </c>
      <c r="F40" s="184" t="str">
        <f>IF(B40&gt;0,B40/E40,(" "))</f>
        <v> </v>
      </c>
    </row>
    <row r="41" spans="1:11" ht="19.5" customHeight="1" thickBot="1">
      <c r="A41" s="57" t="s">
        <v>15</v>
      </c>
      <c r="B41" s="54"/>
      <c r="C41" s="54"/>
      <c r="D41" s="54"/>
      <c r="E41" s="181" t="str">
        <f>IF(ISNUMBER(D41),D41-C41,(" "))</f>
        <v> </v>
      </c>
      <c r="F41" s="184" t="str">
        <f>IF(B41&gt;0,B41/E41,(" "))</f>
        <v> </v>
      </c>
      <c r="K41" s="21"/>
    </row>
    <row r="42" spans="1:17" ht="19.5" customHeight="1" thickBot="1">
      <c r="A42" s="242" t="s">
        <v>150</v>
      </c>
      <c r="B42" s="243"/>
      <c r="C42" s="243"/>
      <c r="D42" s="243"/>
      <c r="E42" s="243"/>
      <c r="F42" s="244"/>
      <c r="G42" s="243"/>
      <c r="H42" s="243"/>
      <c r="I42" s="243"/>
      <c r="J42" s="245"/>
      <c r="K42" s="21"/>
      <c r="O42" s="15"/>
      <c r="P42" s="15"/>
      <c r="Q42" s="15"/>
    </row>
    <row r="43" spans="2:17" ht="19.5" customHeight="1">
      <c r="B43" s="205"/>
      <c r="C43" s="257" t="s">
        <v>10</v>
      </c>
      <c r="D43" s="258"/>
      <c r="E43" s="257" t="s">
        <v>13</v>
      </c>
      <c r="F43" s="259"/>
      <c r="G43" s="126"/>
      <c r="H43" s="208"/>
      <c r="I43" s="207"/>
      <c r="J43" s="206"/>
      <c r="L43" s="114"/>
      <c r="N43" s="82"/>
      <c r="O43" s="115"/>
      <c r="P43" s="190"/>
      <c r="Q43" s="15"/>
    </row>
    <row r="44" spans="1:17" ht="19.5" customHeight="1" thickBot="1">
      <c r="A44" s="109" t="s">
        <v>138</v>
      </c>
      <c r="B44" s="110" t="s">
        <v>9</v>
      </c>
      <c r="C44" s="209" t="s">
        <v>14</v>
      </c>
      <c r="D44" s="210" t="s">
        <v>12</v>
      </c>
      <c r="E44" s="110" t="s">
        <v>142</v>
      </c>
      <c r="F44" s="111" t="s">
        <v>143</v>
      </c>
      <c r="G44" s="112" t="s">
        <v>53</v>
      </c>
      <c r="H44" s="113" t="s">
        <v>144</v>
      </c>
      <c r="I44" s="254" t="s">
        <v>121</v>
      </c>
      <c r="J44" s="255"/>
      <c r="L44" s="114"/>
      <c r="M44" s="117"/>
      <c r="O44" s="15"/>
      <c r="P44" s="15"/>
      <c r="Q44" s="15"/>
    </row>
    <row r="45" spans="1:15" ht="19.5" customHeight="1" thickBot="1">
      <c r="A45" s="51" t="s">
        <v>15</v>
      </c>
      <c r="B45" s="48"/>
      <c r="C45" s="48"/>
      <c r="D45" s="212"/>
      <c r="E45" s="48"/>
      <c r="F45" s="49"/>
      <c r="G45" s="47">
        <f>IF(ISNUMBER(D45),B45/(B45-(D45-C45)),IF(ISNUMBER(F45),B45/(B45+E45-F45),""))</f>
      </c>
      <c r="H45" s="116">
        <f>IF(ISNUMBER(G45),ROUND(G45*62.4,1),"")</f>
      </c>
      <c r="I45" s="254" t="s">
        <v>122</v>
      </c>
      <c r="J45" s="256"/>
      <c r="L45" s="114"/>
      <c r="M45" s="117"/>
      <c r="O45" s="118"/>
    </row>
    <row r="46" spans="1:13" ht="19.5" customHeight="1" thickBot="1">
      <c r="A46" s="51" t="s">
        <v>15</v>
      </c>
      <c r="B46" s="48"/>
      <c r="C46" s="48"/>
      <c r="D46" s="211"/>
      <c r="E46" s="48"/>
      <c r="F46" s="185"/>
      <c r="G46" s="47">
        <f>IF(ISNUMBER(D46),B46/(B46-(D46-C46)),IF(ISNUMBER(F46),B46/(B46+E46-F46),""))</f>
      </c>
      <c r="H46" s="116">
        <f>IF(ISNUMBER(G46),ROUND(G46*62.4,1),"")</f>
      </c>
      <c r="I46" s="254" t="s">
        <v>123</v>
      </c>
      <c r="J46" s="256"/>
      <c r="K46" s="124"/>
      <c r="L46" s="125"/>
      <c r="M46" s="117"/>
    </row>
    <row r="47" spans="1:11" ht="19.5" customHeight="1" thickBot="1">
      <c r="A47" s="119"/>
      <c r="B47" s="120"/>
      <c r="C47" s="120"/>
      <c r="D47" s="121"/>
      <c r="E47" s="120"/>
      <c r="F47" s="183" t="s">
        <v>145</v>
      </c>
      <c r="G47" s="47" t="str">
        <f>IF(ISNUMBER(G45),AVERAGE(G45:G46),(" "))</f>
        <v> </v>
      </c>
      <c r="H47" s="227" t="str">
        <f>IF(ISNUMBER(H45),ROUND(AVERAGE(H45:H46),1),(" "))</f>
        <v> </v>
      </c>
      <c r="I47" s="122"/>
      <c r="J47" s="123"/>
      <c r="K47" s="21"/>
    </row>
    <row r="48" spans="1:11" ht="19.5" customHeight="1" thickBot="1">
      <c r="A48" s="126"/>
      <c r="B48" s="127" t="s">
        <v>87</v>
      </c>
      <c r="C48" s="128"/>
      <c r="D48" s="128"/>
      <c r="E48" s="189"/>
      <c r="F48" s="339" t="s">
        <v>30</v>
      </c>
      <c r="G48" s="340"/>
      <c r="H48" s="340"/>
      <c r="I48" s="341"/>
      <c r="J48" s="342"/>
      <c r="K48" s="21"/>
    </row>
    <row r="49" spans="1:11" ht="19.5" customHeight="1" thickBot="1">
      <c r="A49" s="129" t="s">
        <v>138</v>
      </c>
      <c r="B49" s="130" t="s">
        <v>54</v>
      </c>
      <c r="C49" s="173" t="s">
        <v>118</v>
      </c>
      <c r="D49" s="174" t="s">
        <v>119</v>
      </c>
      <c r="E49" s="174" t="s">
        <v>120</v>
      </c>
      <c r="F49" s="109" t="s">
        <v>147</v>
      </c>
      <c r="G49" s="16" t="s">
        <v>148</v>
      </c>
      <c r="H49" s="186" t="s">
        <v>124</v>
      </c>
      <c r="I49" s="183" t="s">
        <v>149</v>
      </c>
      <c r="J49" s="131" t="s">
        <v>125</v>
      </c>
      <c r="K49" s="21"/>
    </row>
    <row r="50" spans="1:11" ht="19.5" customHeight="1" thickBot="1">
      <c r="A50" s="52"/>
      <c r="B50" s="229"/>
      <c r="C50" s="227">
        <f>IF(D39&gt;0,100*((($G$46-F39)/$G$46)),(""))</f>
      </c>
      <c r="D50" s="227">
        <f>IF(D39&gt;0,100-(((100-$I$13)*F39)/B50),(""))</f>
      </c>
      <c r="E50" s="58" t="str">
        <f>IF(ISNUMBER(D50),100*(D50-C50)/D50,(" "))</f>
        <v> </v>
      </c>
      <c r="F50" s="51"/>
      <c r="G50" s="76">
        <f>IF(ISNUMBER(E39),LOOKUP(E39,'Stability Correlation Ratios'!$C$9:$C$43,'Stability Correlation Ratios'!$D$9:$D$43),"")</f>
      </c>
      <c r="H50" s="50"/>
      <c r="I50" s="132">
        <f>IF(ISNUMBER(H50),H50*G50,"")</f>
      </c>
      <c r="J50" s="77"/>
      <c r="K50" s="21"/>
    </row>
    <row r="51" spans="1:11" ht="19.5" customHeight="1" thickBot="1">
      <c r="A51" s="53"/>
      <c r="B51" s="230"/>
      <c r="C51" s="227">
        <f>IF(D40&gt;0,100*((($G$46-F40)/$G$46)),(""))</f>
      </c>
      <c r="D51" s="227">
        <f>IF(D40&gt;0,100-(((100-$I$13)*F40)/$B$51),(""))</f>
      </c>
      <c r="E51" s="58" t="str">
        <f>IF(ISNUMBER(D51),100*(D51-C51)/D51,(" "))</f>
        <v> </v>
      </c>
      <c r="F51" s="51"/>
      <c r="G51" s="75">
        <f>IF(ISNUMBER(E40),LOOKUP(E40,'Stability Correlation Ratios'!$C$9:$C$43,'Stability Correlation Ratios'!$D$9:$D$43),"")</f>
      </c>
      <c r="H51" s="50"/>
      <c r="I51" s="132">
        <f>IF(ISNUMBER(H51),H51*G51,"")</f>
      </c>
      <c r="J51" s="77"/>
      <c r="K51" s="21"/>
    </row>
    <row r="52" spans="1:11" ht="19.5" customHeight="1" thickBot="1">
      <c r="A52" s="52"/>
      <c r="B52" s="231"/>
      <c r="C52" s="227">
        <f>IF(D41&gt;0,100*((($G$46-F41)/$G$46)),(""))</f>
      </c>
      <c r="D52" s="227">
        <f>IF(D41&gt;0,100-(((100-$I$13)*F41)/$B$52),(""))</f>
      </c>
      <c r="E52" s="58" t="str">
        <f>IF(ISNUMBER(D52),100*(D52-C52)/D52,(" "))</f>
        <v> </v>
      </c>
      <c r="F52" s="51"/>
      <c r="G52" s="76">
        <f>IF(ISNUMBER(E41),LOOKUP(E41,'Stability Correlation Ratios'!$C$9:$C$43,'Stability Correlation Ratios'!$D$9:$D$43),"")</f>
      </c>
      <c r="H52" s="188"/>
      <c r="I52" s="132">
        <f>IF(ISNUMBER(H52),H52*G52,"")</f>
      </c>
      <c r="J52" s="77"/>
      <c r="K52" s="21"/>
    </row>
    <row r="53" spans="1:11" ht="19.5" customHeight="1" thickBot="1">
      <c r="A53" s="133"/>
      <c r="B53" s="134" t="s">
        <v>145</v>
      </c>
      <c r="C53" s="58" t="str">
        <f>IF(ISNUMBER(C50),AVERAGE(C50:C52),(" "))</f>
        <v> </v>
      </c>
      <c r="D53" s="59" t="str">
        <f>IF(ISNUMBER(D50),AVERAGE(D50:D52),(" "))</f>
        <v> </v>
      </c>
      <c r="E53" s="58" t="str">
        <f>IF(ISNUMBER(E50),AVERAGE(E50:E52),(" "))</f>
        <v> </v>
      </c>
      <c r="F53" s="135"/>
      <c r="G53" s="136"/>
      <c r="H53" s="183" t="s">
        <v>145</v>
      </c>
      <c r="I53" s="187" t="str">
        <f>IF(ISNUMBER(I50),AVERAGE(I50:I52),(" "))</f>
        <v> </v>
      </c>
      <c r="J53" s="78" t="str">
        <f>IF(ISNUMBER(J50),AVERAGE(J50:J52),(" "))</f>
        <v> </v>
      </c>
      <c r="K53" s="21"/>
    </row>
    <row r="54" spans="1:11" s="140" customFormat="1" ht="19.5" customHeight="1">
      <c r="A54" s="137" t="s">
        <v>111</v>
      </c>
      <c r="B54" s="298"/>
      <c r="C54" s="332"/>
      <c r="D54" s="332"/>
      <c r="E54" s="332"/>
      <c r="F54" s="332"/>
      <c r="G54" s="332"/>
      <c r="H54" s="332"/>
      <c r="I54" s="332"/>
      <c r="J54" s="332"/>
      <c r="K54" s="139"/>
    </row>
    <row r="55" spans="1:10" ht="19.5" customHeight="1">
      <c r="A55" s="138"/>
      <c r="B55" s="333"/>
      <c r="C55" s="333"/>
      <c r="D55" s="333"/>
      <c r="E55" s="333"/>
      <c r="F55" s="333"/>
      <c r="G55" s="333"/>
      <c r="H55" s="333"/>
      <c r="I55" s="333"/>
      <c r="J55" s="333"/>
    </row>
    <row r="56" spans="1:10" ht="19.5" customHeight="1">
      <c r="A56" s="141"/>
      <c r="B56" s="334"/>
      <c r="C56" s="334"/>
      <c r="D56" s="334"/>
      <c r="E56" s="334"/>
      <c r="F56" s="334"/>
      <c r="G56" s="334"/>
      <c r="H56" s="334"/>
      <c r="I56" s="334"/>
      <c r="J56" s="334"/>
    </row>
    <row r="57" spans="1:10" ht="19.5" customHeight="1">
      <c r="A57" s="142" t="s">
        <v>108</v>
      </c>
      <c r="B57" s="335"/>
      <c r="C57" s="237"/>
      <c r="D57" s="237"/>
      <c r="E57" s="237"/>
      <c r="F57" s="142" t="s">
        <v>110</v>
      </c>
      <c r="G57" s="337"/>
      <c r="H57" s="237"/>
      <c r="I57" s="237"/>
      <c r="J57" s="237"/>
    </row>
    <row r="58" spans="1:10" ht="19.5" customHeight="1">
      <c r="A58" s="142" t="s">
        <v>126</v>
      </c>
      <c r="B58" s="335"/>
      <c r="C58" s="237"/>
      <c r="D58" s="237"/>
      <c r="E58" s="237"/>
      <c r="F58" s="142" t="s">
        <v>126</v>
      </c>
      <c r="G58" s="338"/>
      <c r="H58" s="237"/>
      <c r="I58" s="237"/>
      <c r="J58" s="237"/>
    </row>
    <row r="59" spans="1:11" s="176" customFormat="1" ht="19.5" customHeight="1">
      <c r="A59" s="7" t="s">
        <v>109</v>
      </c>
      <c r="B59" s="336"/>
      <c r="C59" s="237"/>
      <c r="D59" s="237"/>
      <c r="E59" s="237"/>
      <c r="F59" s="142" t="s">
        <v>109</v>
      </c>
      <c r="G59" s="336"/>
      <c r="H59" s="237"/>
      <c r="I59" s="195"/>
      <c r="J59" s="195"/>
      <c r="K59" s="144"/>
    </row>
    <row r="60" spans="1:11" ht="19.5" customHeight="1">
      <c r="A60" s="143"/>
      <c r="B60" s="144"/>
      <c r="C60" s="145" t="s">
        <v>127</v>
      </c>
      <c r="D60" s="1"/>
      <c r="E60" s="146"/>
      <c r="F60" s="144"/>
      <c r="G60" s="147" t="s">
        <v>27</v>
      </c>
      <c r="H60" s="1"/>
      <c r="I60" s="148"/>
      <c r="J60" s="149"/>
      <c r="K60" s="98"/>
    </row>
    <row r="61" spans="1:11" ht="19.5" customHeight="1">
      <c r="A61" s="152"/>
      <c r="B61" s="153"/>
      <c r="C61" s="153"/>
      <c r="D61" s="153"/>
      <c r="E61" s="75"/>
      <c r="F61" s="155"/>
      <c r="G61" s="156"/>
      <c r="H61" s="154"/>
      <c r="I61" s="154"/>
      <c r="J61" s="154"/>
      <c r="K61" s="98"/>
    </row>
    <row r="62" spans="1:11" ht="19.5" customHeight="1">
      <c r="A62" s="152"/>
      <c r="B62" s="157"/>
      <c r="C62" s="157"/>
      <c r="D62" s="157"/>
      <c r="E62" s="158"/>
      <c r="F62" s="159"/>
      <c r="G62" s="154"/>
      <c r="H62" s="154"/>
      <c r="I62" s="154"/>
      <c r="J62" s="154"/>
      <c r="K62" s="98"/>
    </row>
    <row r="63" spans="1:11" ht="12.75" customHeight="1">
      <c r="A63" s="15"/>
      <c r="B63" s="15"/>
      <c r="C63" s="15"/>
      <c r="D63" s="15"/>
      <c r="E63" s="15"/>
      <c r="F63" s="15"/>
      <c r="G63" s="160"/>
      <c r="H63" s="160"/>
      <c r="I63" s="160"/>
      <c r="J63" s="160"/>
      <c r="K63" s="98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89" ht="12">
      <c r="A89" t="s">
        <v>112</v>
      </c>
    </row>
    <row r="90" ht="12">
      <c r="A90" t="s">
        <v>31</v>
      </c>
    </row>
    <row r="91" ht="12">
      <c r="A91" t="s">
        <v>113</v>
      </c>
    </row>
    <row r="92" ht="12">
      <c r="A92" t="s">
        <v>32</v>
      </c>
    </row>
    <row r="93" ht="12">
      <c r="A93" t="s">
        <v>129</v>
      </c>
    </row>
    <row r="94" ht="12">
      <c r="A94" t="s">
        <v>33</v>
      </c>
    </row>
    <row r="95" ht="12">
      <c r="A95" t="s">
        <v>114</v>
      </c>
    </row>
    <row r="96" ht="12">
      <c r="A96" t="s">
        <v>115</v>
      </c>
    </row>
  </sheetData>
  <mergeCells count="88">
    <mergeCell ref="B2:C2"/>
    <mergeCell ref="D12:E12"/>
    <mergeCell ref="B54:J56"/>
    <mergeCell ref="B57:E57"/>
    <mergeCell ref="B58:E58"/>
    <mergeCell ref="B59:E59"/>
    <mergeCell ref="G57:J57"/>
    <mergeCell ref="G58:J58"/>
    <mergeCell ref="G59:H59"/>
    <mergeCell ref="F48:J48"/>
    <mergeCell ref="I46:J46"/>
    <mergeCell ref="B8:C8"/>
    <mergeCell ref="B9:C9"/>
    <mergeCell ref="F2:J2"/>
    <mergeCell ref="F9:G9"/>
    <mergeCell ref="I4:J4"/>
    <mergeCell ref="I5:J5"/>
    <mergeCell ref="I6:J6"/>
    <mergeCell ref="I7:J7"/>
    <mergeCell ref="I8:J8"/>
    <mergeCell ref="A34:B34"/>
    <mergeCell ref="E34:F34"/>
    <mergeCell ref="I34:J34"/>
    <mergeCell ref="A35:B35"/>
    <mergeCell ref="I44:J44"/>
    <mergeCell ref="I45:J45"/>
    <mergeCell ref="C43:D43"/>
    <mergeCell ref="E43:F43"/>
    <mergeCell ref="A42:J42"/>
    <mergeCell ref="A32:B32"/>
    <mergeCell ref="E32:F32"/>
    <mergeCell ref="I32:J32"/>
    <mergeCell ref="A33:B33"/>
    <mergeCell ref="E33:F33"/>
    <mergeCell ref="I33:J33"/>
    <mergeCell ref="A30:B30"/>
    <mergeCell ref="E30:F30"/>
    <mergeCell ref="I30:J30"/>
    <mergeCell ref="A31:B31"/>
    <mergeCell ref="E31:F31"/>
    <mergeCell ref="I31:J31"/>
    <mergeCell ref="A28:B28"/>
    <mergeCell ref="E28:F28"/>
    <mergeCell ref="I28:J28"/>
    <mergeCell ref="A29:B29"/>
    <mergeCell ref="E29:F29"/>
    <mergeCell ref="I29:J29"/>
    <mergeCell ref="A26:B26"/>
    <mergeCell ref="E26:F26"/>
    <mergeCell ref="I26:J26"/>
    <mergeCell ref="A27:B27"/>
    <mergeCell ref="E27:F27"/>
    <mergeCell ref="I27:J27"/>
    <mergeCell ref="E22:F22"/>
    <mergeCell ref="I22:J22"/>
    <mergeCell ref="E23:F23"/>
    <mergeCell ref="I23:J23"/>
    <mergeCell ref="A20:B21"/>
    <mergeCell ref="A25:B25"/>
    <mergeCell ref="E25:F25"/>
    <mergeCell ref="I25:J25"/>
    <mergeCell ref="E24:F24"/>
    <mergeCell ref="I24:J24"/>
    <mergeCell ref="I16:J16"/>
    <mergeCell ref="D17:E17"/>
    <mergeCell ref="I17:J17"/>
    <mergeCell ref="I13:J14"/>
    <mergeCell ref="G14:H14"/>
    <mergeCell ref="C14:C15"/>
    <mergeCell ref="I15:J15"/>
    <mergeCell ref="F16:F17"/>
    <mergeCell ref="B3:C3"/>
    <mergeCell ref="B4:C4"/>
    <mergeCell ref="B5:C5"/>
    <mergeCell ref="B6:C6"/>
    <mergeCell ref="B7:C7"/>
    <mergeCell ref="A24:B24"/>
    <mergeCell ref="A16:C16"/>
    <mergeCell ref="A19:J19"/>
    <mergeCell ref="A23:B23"/>
    <mergeCell ref="A22:B22"/>
    <mergeCell ref="A10:C10"/>
    <mergeCell ref="D10:J10"/>
    <mergeCell ref="G11:H11"/>
    <mergeCell ref="I11:J11"/>
    <mergeCell ref="F12:F13"/>
    <mergeCell ref="I12:J12"/>
    <mergeCell ref="D13:E13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59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VT&amp;R&amp;"Arial,Bold"T308T245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zoomScaleSheetLayoutView="75" workbookViewId="0" topLeftCell="A18">
      <selection activeCell="O21" sqref="O21"/>
    </sheetView>
  </sheetViews>
  <sheetFormatPr defaultColWidth="9.140625" defaultRowHeight="12.75"/>
  <cols>
    <col min="1" max="10" width="12.7109375" style="21" customWidth="1"/>
    <col min="11" max="11" width="10.421875" style="82" customWidth="1"/>
    <col min="12" max="12" width="7.00390625" style="21" customWidth="1"/>
    <col min="13" max="16384" width="9.140625" style="21" customWidth="1"/>
  </cols>
  <sheetData>
    <row r="1" spans="1:10" ht="19.5" customHeight="1">
      <c r="A1" s="79" t="s">
        <v>38</v>
      </c>
      <c r="B1" s="80"/>
      <c r="C1" s="80"/>
      <c r="D1" s="81"/>
      <c r="E1" s="81"/>
      <c r="F1" s="81"/>
      <c r="G1" s="80"/>
      <c r="H1" s="81"/>
      <c r="I1" s="81"/>
      <c r="J1" s="80"/>
    </row>
    <row r="2" spans="1:11" s="86" customFormat="1" ht="19.5" customHeight="1">
      <c r="A2" s="83" t="s">
        <v>56</v>
      </c>
      <c r="B2" s="236"/>
      <c r="C2" s="237"/>
      <c r="D2" s="2"/>
      <c r="E2" s="84" t="s">
        <v>55</v>
      </c>
      <c r="F2" s="240"/>
      <c r="G2" s="237"/>
      <c r="H2" s="237"/>
      <c r="I2" s="237"/>
      <c r="J2" s="237"/>
      <c r="K2" s="85"/>
    </row>
    <row r="3" spans="1:22" s="91" customFormat="1" ht="19.5" customHeight="1">
      <c r="A3" s="84" t="s">
        <v>73</v>
      </c>
      <c r="B3" s="236"/>
      <c r="C3" s="237"/>
      <c r="D3" s="3"/>
      <c r="E3" s="87" t="s">
        <v>67</v>
      </c>
      <c r="F3" s="197"/>
      <c r="G3" s="88"/>
      <c r="H3" s="87" t="s">
        <v>57</v>
      </c>
      <c r="I3" s="2"/>
      <c r="J3" s="4"/>
      <c r="K3" s="89"/>
      <c r="L3" s="89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s="91" customFormat="1" ht="19.5" customHeight="1">
      <c r="A4" s="83" t="s">
        <v>59</v>
      </c>
      <c r="B4" s="236"/>
      <c r="C4" s="237"/>
      <c r="D4" s="3"/>
      <c r="E4" s="84" t="s">
        <v>117</v>
      </c>
      <c r="F4" s="197"/>
      <c r="G4" s="88"/>
      <c r="H4" s="87" t="s">
        <v>60</v>
      </c>
      <c r="I4" s="240"/>
      <c r="J4" s="237"/>
      <c r="K4" s="89"/>
      <c r="L4" s="89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91" customFormat="1" ht="19.5" customHeight="1">
      <c r="A5" s="87" t="s">
        <v>62</v>
      </c>
      <c r="B5" s="236"/>
      <c r="C5" s="237"/>
      <c r="D5" s="3"/>
      <c r="E5" s="87" t="s">
        <v>58</v>
      </c>
      <c r="F5" s="197"/>
      <c r="G5" s="88"/>
      <c r="H5" s="87" t="s">
        <v>63</v>
      </c>
      <c r="I5" s="240"/>
      <c r="J5" s="237"/>
      <c r="K5" s="89"/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s="91" customFormat="1" ht="19.5" customHeight="1">
      <c r="A6" s="87" t="s">
        <v>65</v>
      </c>
      <c r="B6" s="236"/>
      <c r="C6" s="237"/>
      <c r="D6" s="3"/>
      <c r="E6" s="87" t="s">
        <v>61</v>
      </c>
      <c r="F6" s="197"/>
      <c r="G6" s="88"/>
      <c r="H6" s="87" t="s">
        <v>66</v>
      </c>
      <c r="I6" s="240"/>
      <c r="J6" s="237"/>
      <c r="K6" s="89"/>
      <c r="L6" s="89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s="91" customFormat="1" ht="19.5" customHeight="1">
      <c r="A7" s="87" t="s">
        <v>70</v>
      </c>
      <c r="B7" s="236"/>
      <c r="C7" s="237"/>
      <c r="D7" s="3"/>
      <c r="E7" s="87" t="s">
        <v>64</v>
      </c>
      <c r="F7" s="197"/>
      <c r="G7" s="88"/>
      <c r="H7" s="87" t="s">
        <v>68</v>
      </c>
      <c r="I7" s="240"/>
      <c r="J7" s="237"/>
      <c r="K7" s="89"/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2" s="91" customFormat="1" ht="19.5" customHeight="1">
      <c r="A8" s="87" t="s">
        <v>116</v>
      </c>
      <c r="B8" s="236"/>
      <c r="C8" s="237"/>
      <c r="D8" s="3"/>
      <c r="E8" s="87" t="s">
        <v>69</v>
      </c>
      <c r="F8" s="228"/>
      <c r="G8" s="88"/>
      <c r="H8" s="87" t="s">
        <v>71</v>
      </c>
      <c r="I8" s="240"/>
      <c r="J8" s="237"/>
      <c r="K8" s="21"/>
      <c r="L8" s="21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12" s="95" customFormat="1" ht="19.5" customHeight="1" thickBot="1">
      <c r="A9" s="92" t="s">
        <v>72</v>
      </c>
      <c r="B9" s="238"/>
      <c r="C9" s="239"/>
      <c r="D9" s="5"/>
      <c r="E9" s="92" t="s">
        <v>128</v>
      </c>
      <c r="F9" s="241"/>
      <c r="G9" s="239"/>
      <c r="H9" s="93"/>
      <c r="I9" s="6"/>
      <c r="J9" s="94"/>
      <c r="K9" s="82"/>
      <c r="L9" s="21"/>
    </row>
    <row r="10" spans="1:11" ht="19.5" customHeight="1" thickBot="1">
      <c r="A10" s="306" t="s">
        <v>8</v>
      </c>
      <c r="B10" s="307"/>
      <c r="C10" s="308"/>
      <c r="D10" s="309" t="s">
        <v>86</v>
      </c>
      <c r="E10" s="310"/>
      <c r="F10" s="310"/>
      <c r="G10" s="310"/>
      <c r="H10" s="310"/>
      <c r="I10" s="310"/>
      <c r="J10" s="311"/>
      <c r="K10" s="15"/>
    </row>
    <row r="11" spans="1:12" ht="19.5" customHeight="1">
      <c r="A11" s="198"/>
      <c r="B11" s="199" t="s">
        <v>34</v>
      </c>
      <c r="C11" s="161" t="s">
        <v>94</v>
      </c>
      <c r="D11" s="8"/>
      <c r="E11" s="9" t="s">
        <v>5</v>
      </c>
      <c r="F11" s="10" t="s">
        <v>96</v>
      </c>
      <c r="G11" s="320" t="s">
        <v>17</v>
      </c>
      <c r="H11" s="321"/>
      <c r="I11" s="314" t="s">
        <v>96</v>
      </c>
      <c r="J11" s="315"/>
      <c r="K11" s="21"/>
      <c r="L11" s="96"/>
    </row>
    <row r="12" spans="1:10" ht="19.5" customHeight="1">
      <c r="A12" s="200"/>
      <c r="B12" s="201" t="s">
        <v>35</v>
      </c>
      <c r="C12" s="162" t="s">
        <v>15</v>
      </c>
      <c r="D12" s="330" t="s">
        <v>95</v>
      </c>
      <c r="E12" s="331"/>
      <c r="F12" s="322" t="s">
        <v>15</v>
      </c>
      <c r="G12" s="164"/>
      <c r="H12" s="20" t="s">
        <v>28</v>
      </c>
      <c r="I12" s="316"/>
      <c r="J12" s="317"/>
    </row>
    <row r="13" spans="1:10" ht="19.5" customHeight="1">
      <c r="A13" s="202"/>
      <c r="B13" s="203" t="s">
        <v>19</v>
      </c>
      <c r="C13" s="215" t="s">
        <v>15</v>
      </c>
      <c r="D13" s="318" t="s">
        <v>20</v>
      </c>
      <c r="E13" s="319"/>
      <c r="F13" s="290"/>
      <c r="G13" s="232"/>
      <c r="H13" s="233" t="s">
        <v>132</v>
      </c>
      <c r="I13" s="323" t="s">
        <v>98</v>
      </c>
      <c r="J13" s="324"/>
    </row>
    <row r="14" spans="1:10" ht="19.5" customHeight="1" thickBot="1">
      <c r="A14" s="202"/>
      <c r="B14" s="223" t="s">
        <v>131</v>
      </c>
      <c r="C14" s="283" t="s">
        <v>97</v>
      </c>
      <c r="D14" s="165"/>
      <c r="E14" s="13" t="s">
        <v>21</v>
      </c>
      <c r="F14" s="11" t="s">
        <v>15</v>
      </c>
      <c r="G14" s="327" t="s">
        <v>22</v>
      </c>
      <c r="H14" s="328"/>
      <c r="I14" s="325"/>
      <c r="J14" s="326"/>
    </row>
    <row r="15" spans="1:10" ht="19.5" customHeight="1" thickBot="1">
      <c r="A15" s="204"/>
      <c r="B15" s="214" t="s">
        <v>36</v>
      </c>
      <c r="C15" s="284"/>
      <c r="D15" s="165"/>
      <c r="E15" s="13" t="s">
        <v>130</v>
      </c>
      <c r="F15" s="11" t="s">
        <v>15</v>
      </c>
      <c r="G15" s="166"/>
      <c r="H15" s="167" t="s">
        <v>135</v>
      </c>
      <c r="I15" s="285"/>
      <c r="J15" s="286"/>
    </row>
    <row r="16" spans="1:11" ht="19.5" customHeight="1">
      <c r="A16" s="287" t="s">
        <v>133</v>
      </c>
      <c r="B16" s="288"/>
      <c r="C16" s="289"/>
      <c r="D16" s="163"/>
      <c r="E16" s="12" t="s">
        <v>23</v>
      </c>
      <c r="F16" s="290" t="s">
        <v>15</v>
      </c>
      <c r="G16" s="168"/>
      <c r="H16" s="169" t="s">
        <v>24</v>
      </c>
      <c r="I16" s="292"/>
      <c r="J16" s="293"/>
      <c r="K16" s="97"/>
    </row>
    <row r="17" spans="1:11" ht="19.5" customHeight="1" thickBot="1">
      <c r="A17" s="17"/>
      <c r="B17" s="18" t="s">
        <v>134</v>
      </c>
      <c r="C17" s="19"/>
      <c r="D17" s="294" t="s">
        <v>25</v>
      </c>
      <c r="E17" s="295"/>
      <c r="F17" s="329"/>
      <c r="G17" s="170"/>
      <c r="H17" s="171" t="s">
        <v>26</v>
      </c>
      <c r="I17" s="296"/>
      <c r="J17" s="297"/>
      <c r="K17" s="98"/>
    </row>
    <row r="18" spans="1:12" ht="19.5" customHeight="1" thickBo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99"/>
      <c r="L18" s="100"/>
    </row>
    <row r="19" spans="1:12" ht="19.5" customHeight="1" thickBot="1">
      <c r="A19" s="268" t="s">
        <v>136</v>
      </c>
      <c r="B19" s="269"/>
      <c r="C19" s="269"/>
      <c r="D19" s="269"/>
      <c r="E19" s="269"/>
      <c r="F19" s="269"/>
      <c r="G19" s="269"/>
      <c r="H19" s="269"/>
      <c r="I19" s="269"/>
      <c r="J19" s="270"/>
      <c r="K19" s="99"/>
      <c r="L19" s="100"/>
    </row>
    <row r="20" spans="1:12" ht="19.5" customHeight="1">
      <c r="A20" s="273" t="s">
        <v>39</v>
      </c>
      <c r="B20" s="274"/>
      <c r="C20" s="22" t="s">
        <v>137</v>
      </c>
      <c r="D20" s="23" t="s">
        <v>74</v>
      </c>
      <c r="E20" s="24" t="s">
        <v>75</v>
      </c>
      <c r="F20" s="25"/>
      <c r="G20" s="26" t="s">
        <v>76</v>
      </c>
      <c r="H20" s="27" t="s">
        <v>77</v>
      </c>
      <c r="I20" s="28"/>
      <c r="J20" s="29"/>
      <c r="K20" s="99"/>
      <c r="L20" s="100"/>
    </row>
    <row r="21" spans="1:12" ht="19.5" customHeight="1" thickBot="1">
      <c r="A21" s="275"/>
      <c r="B21" s="276"/>
      <c r="C21" s="30" t="s">
        <v>78</v>
      </c>
      <c r="D21" s="31" t="s">
        <v>78</v>
      </c>
      <c r="E21" s="32" t="s">
        <v>79</v>
      </c>
      <c r="F21" s="25"/>
      <c r="G21" s="33" t="s">
        <v>80</v>
      </c>
      <c r="H21" s="34" t="s">
        <v>81</v>
      </c>
      <c r="I21" s="35" t="s">
        <v>82</v>
      </c>
      <c r="J21" s="36"/>
      <c r="K21" s="99"/>
      <c r="L21" s="100"/>
    </row>
    <row r="22" spans="1:12" ht="19.5" customHeight="1">
      <c r="A22" s="250" t="s">
        <v>40</v>
      </c>
      <c r="B22" s="251"/>
      <c r="C22" s="14"/>
      <c r="D22" s="194" t="s">
        <v>98</v>
      </c>
      <c r="E22" s="271">
        <f>IF(ISNUMBER(D22),(100-D22),100)</f>
        <v>100</v>
      </c>
      <c r="F22" s="272"/>
      <c r="G22" s="38"/>
      <c r="H22" s="39"/>
      <c r="I22" s="262" t="s">
        <v>11</v>
      </c>
      <c r="J22" s="263"/>
      <c r="K22" s="99"/>
      <c r="L22" s="100"/>
    </row>
    <row r="23" spans="1:12" ht="19.5" customHeight="1">
      <c r="A23" s="250" t="s">
        <v>41</v>
      </c>
      <c r="B23" s="251"/>
      <c r="C23" s="14"/>
      <c r="D23" s="194" t="s">
        <v>98</v>
      </c>
      <c r="E23" s="252">
        <f>IF(ISNUMBER(D23),(E22-D23),E22)</f>
        <v>100</v>
      </c>
      <c r="F23" s="253"/>
      <c r="G23" s="38"/>
      <c r="H23" s="39"/>
      <c r="I23" s="262" t="s">
        <v>11</v>
      </c>
      <c r="J23" s="263"/>
      <c r="K23" s="99"/>
      <c r="L23" s="100"/>
    </row>
    <row r="24" spans="1:12" ht="19.5" customHeight="1">
      <c r="A24" s="250" t="s">
        <v>42</v>
      </c>
      <c r="B24" s="251"/>
      <c r="C24" s="14"/>
      <c r="D24" s="194" t="s">
        <v>99</v>
      </c>
      <c r="E24" s="252">
        <f aca="true" t="shared" si="0" ref="E24:E33">IF(ISNUMBER(D24),(E23-D24),E23)</f>
        <v>100</v>
      </c>
      <c r="F24" s="253"/>
      <c r="G24" s="38"/>
      <c r="H24" s="39"/>
      <c r="I24" s="262" t="s">
        <v>11</v>
      </c>
      <c r="J24" s="263"/>
      <c r="K24" s="99"/>
      <c r="L24" s="100"/>
    </row>
    <row r="25" spans="1:12" ht="19.5" customHeight="1">
      <c r="A25" s="250" t="s">
        <v>43</v>
      </c>
      <c r="B25" s="251"/>
      <c r="C25" s="14"/>
      <c r="D25" s="194" t="s">
        <v>100</v>
      </c>
      <c r="E25" s="252">
        <f t="shared" si="0"/>
        <v>100</v>
      </c>
      <c r="F25" s="253"/>
      <c r="G25" s="38"/>
      <c r="H25" s="39"/>
      <c r="I25" s="262" t="s">
        <v>11</v>
      </c>
      <c r="J25" s="263"/>
      <c r="K25" s="99"/>
      <c r="L25" s="100"/>
    </row>
    <row r="26" spans="1:12" ht="19.5" customHeight="1">
      <c r="A26" s="250" t="s">
        <v>44</v>
      </c>
      <c r="B26" s="251"/>
      <c r="C26" s="14"/>
      <c r="D26" s="194" t="s">
        <v>99</v>
      </c>
      <c r="E26" s="252">
        <f t="shared" si="0"/>
        <v>100</v>
      </c>
      <c r="F26" s="253"/>
      <c r="G26" s="38"/>
      <c r="H26" s="39"/>
      <c r="I26" s="262" t="s">
        <v>11</v>
      </c>
      <c r="J26" s="263"/>
      <c r="K26" s="99"/>
      <c r="L26" s="100"/>
    </row>
    <row r="27" spans="1:12" ht="19.5" customHeight="1">
      <c r="A27" s="250" t="s">
        <v>45</v>
      </c>
      <c r="B27" s="251"/>
      <c r="C27" s="14"/>
      <c r="D27" s="194" t="s">
        <v>99</v>
      </c>
      <c r="E27" s="252">
        <f t="shared" si="0"/>
        <v>100</v>
      </c>
      <c r="F27" s="253"/>
      <c r="G27" s="38"/>
      <c r="H27" s="39"/>
      <c r="I27" s="262" t="s">
        <v>11</v>
      </c>
      <c r="J27" s="263"/>
      <c r="K27" s="99"/>
      <c r="L27" s="100"/>
    </row>
    <row r="28" spans="1:12" ht="19.5" customHeight="1">
      <c r="A28" s="250" t="s">
        <v>46</v>
      </c>
      <c r="B28" s="251"/>
      <c r="C28" s="14"/>
      <c r="D28" s="194" t="s">
        <v>98</v>
      </c>
      <c r="E28" s="252">
        <f t="shared" si="0"/>
        <v>100</v>
      </c>
      <c r="F28" s="253"/>
      <c r="G28" s="38"/>
      <c r="H28" s="39"/>
      <c r="I28" s="262" t="s">
        <v>11</v>
      </c>
      <c r="J28" s="263"/>
      <c r="K28" s="99"/>
      <c r="L28" s="100"/>
    </row>
    <row r="29" spans="1:12" ht="19.5" customHeight="1">
      <c r="A29" s="250" t="s">
        <v>47</v>
      </c>
      <c r="B29" s="251"/>
      <c r="C29" s="14"/>
      <c r="D29" s="194" t="s">
        <v>99</v>
      </c>
      <c r="E29" s="252">
        <f t="shared" si="0"/>
        <v>100</v>
      </c>
      <c r="F29" s="253"/>
      <c r="G29" s="38"/>
      <c r="H29" s="39"/>
      <c r="I29" s="262" t="s">
        <v>11</v>
      </c>
      <c r="J29" s="263"/>
      <c r="K29" s="99"/>
      <c r="L29" s="100"/>
    </row>
    <row r="30" spans="1:11" ht="19.5" customHeight="1">
      <c r="A30" s="250" t="s">
        <v>48</v>
      </c>
      <c r="B30" s="251"/>
      <c r="C30" s="14"/>
      <c r="D30" s="194" t="s">
        <v>98</v>
      </c>
      <c r="E30" s="252">
        <f t="shared" si="0"/>
        <v>100</v>
      </c>
      <c r="F30" s="253"/>
      <c r="G30" s="38"/>
      <c r="H30" s="39"/>
      <c r="I30" s="262" t="s">
        <v>11</v>
      </c>
      <c r="J30" s="263"/>
      <c r="K30" s="97"/>
    </row>
    <row r="31" spans="1:11" ht="19.5" customHeight="1">
      <c r="A31" s="250" t="s">
        <v>49</v>
      </c>
      <c r="B31" s="251"/>
      <c r="C31" s="14"/>
      <c r="D31" s="194" t="s">
        <v>101</v>
      </c>
      <c r="E31" s="252">
        <f t="shared" si="0"/>
        <v>100</v>
      </c>
      <c r="F31" s="253"/>
      <c r="G31" s="38"/>
      <c r="H31" s="39"/>
      <c r="I31" s="262" t="s">
        <v>11</v>
      </c>
      <c r="J31" s="263"/>
      <c r="K31" s="21"/>
    </row>
    <row r="32" spans="1:11" ht="19.5" customHeight="1">
      <c r="A32" s="250" t="s">
        <v>50</v>
      </c>
      <c r="B32" s="251"/>
      <c r="C32" s="14"/>
      <c r="D32" s="194" t="s">
        <v>102</v>
      </c>
      <c r="E32" s="252">
        <f t="shared" si="0"/>
        <v>100</v>
      </c>
      <c r="F32" s="253"/>
      <c r="G32" s="38"/>
      <c r="H32" s="39"/>
      <c r="I32" s="262" t="s">
        <v>11</v>
      </c>
      <c r="J32" s="263"/>
      <c r="K32" s="21"/>
    </row>
    <row r="33" spans="1:11" ht="19.5" customHeight="1" thickBot="1">
      <c r="A33" s="250" t="s">
        <v>51</v>
      </c>
      <c r="B33" s="251"/>
      <c r="C33" s="14"/>
      <c r="D33" s="194" t="s">
        <v>99</v>
      </c>
      <c r="E33" s="252">
        <f t="shared" si="0"/>
        <v>100</v>
      </c>
      <c r="F33" s="253"/>
      <c r="G33" s="40"/>
      <c r="H33" s="14"/>
      <c r="I33" s="262" t="s">
        <v>11</v>
      </c>
      <c r="J33" s="263"/>
      <c r="K33" s="21"/>
    </row>
    <row r="34" spans="1:11" ht="19.5" customHeight="1">
      <c r="A34" s="264" t="s">
        <v>83</v>
      </c>
      <c r="B34" s="265"/>
      <c r="C34" s="10"/>
      <c r="D34" s="194" t="s">
        <v>103</v>
      </c>
      <c r="E34" s="266"/>
      <c r="F34" s="267"/>
      <c r="G34" s="178"/>
      <c r="H34" s="179"/>
      <c r="I34" s="248"/>
      <c r="J34" s="249"/>
      <c r="K34" s="21"/>
    </row>
    <row r="35" spans="1:11" ht="19.5" customHeight="1" thickBot="1">
      <c r="A35" s="246" t="s">
        <v>84</v>
      </c>
      <c r="B35" s="247"/>
      <c r="C35" s="41" t="s">
        <v>104</v>
      </c>
      <c r="D35" s="42" t="str">
        <f>IF(ISTEXT(C35),(" "),IF(C35&gt;F16+(F16*0.003),"Sum of weights TOLERANCE ERROR",IF(C35&lt;F16-(F16*0.003),"Sum of weights TOLERANCE ERROR",(" "))))</f>
        <v> </v>
      </c>
      <c r="E35" s="43"/>
      <c r="F35" s="43"/>
      <c r="G35" s="44"/>
      <c r="H35" s="44"/>
      <c r="I35" s="44"/>
      <c r="J35" s="45"/>
      <c r="K35" s="21"/>
    </row>
    <row r="36" spans="1:11" ht="19.5" customHeight="1" thickBot="1">
      <c r="A36" s="101"/>
      <c r="B36" s="46"/>
      <c r="C36" s="102"/>
      <c r="D36" s="103"/>
      <c r="E36" s="104"/>
      <c r="F36" s="104"/>
      <c r="G36" s="15"/>
      <c r="H36" s="15"/>
      <c r="I36" s="15"/>
      <c r="K36" s="21"/>
    </row>
    <row r="37" spans="1:11" ht="19.5" customHeight="1" thickBot="1">
      <c r="A37" s="105" t="s">
        <v>29</v>
      </c>
      <c r="B37" s="106"/>
      <c r="C37" s="106"/>
      <c r="D37" s="106"/>
      <c r="E37" s="106"/>
      <c r="F37" s="182"/>
      <c r="K37" s="21"/>
    </row>
    <row r="38" spans="1:6" ht="19.5" customHeight="1" thickBot="1">
      <c r="A38" s="107" t="s">
        <v>138</v>
      </c>
      <c r="B38" s="108" t="s">
        <v>140</v>
      </c>
      <c r="C38" s="108" t="s">
        <v>139</v>
      </c>
      <c r="D38" s="108" t="s">
        <v>141</v>
      </c>
      <c r="E38" s="180" t="s">
        <v>146</v>
      </c>
      <c r="F38" s="183" t="s">
        <v>6</v>
      </c>
    </row>
    <row r="39" spans="1:6" ht="19.5" customHeight="1" thickBot="1">
      <c r="A39" s="55" t="s">
        <v>15</v>
      </c>
      <c r="B39" s="48"/>
      <c r="C39" s="48"/>
      <c r="D39" s="48"/>
      <c r="E39" s="196" t="s">
        <v>11</v>
      </c>
      <c r="F39" s="184" t="s">
        <v>11</v>
      </c>
    </row>
    <row r="40" spans="1:6" ht="19.5" customHeight="1" thickBot="1">
      <c r="A40" s="56" t="s">
        <v>15</v>
      </c>
      <c r="B40" s="48"/>
      <c r="C40" s="48"/>
      <c r="D40" s="48"/>
      <c r="E40" s="196" t="s">
        <v>11</v>
      </c>
      <c r="F40" s="184" t="s">
        <v>11</v>
      </c>
    </row>
    <row r="41" spans="1:11" ht="19.5" customHeight="1" thickBot="1">
      <c r="A41" s="57" t="s">
        <v>15</v>
      </c>
      <c r="B41" s="54"/>
      <c r="C41" s="54"/>
      <c r="D41" s="54"/>
      <c r="E41" s="181" t="s">
        <v>11</v>
      </c>
      <c r="F41" s="184" t="s">
        <v>11</v>
      </c>
      <c r="K41" s="21"/>
    </row>
    <row r="42" spans="1:17" ht="19.5" customHeight="1" thickBot="1">
      <c r="A42" s="242" t="s">
        <v>150</v>
      </c>
      <c r="B42" s="243"/>
      <c r="C42" s="243"/>
      <c r="D42" s="243"/>
      <c r="E42" s="243"/>
      <c r="F42" s="244"/>
      <c r="G42" s="243"/>
      <c r="H42" s="243"/>
      <c r="I42" s="243"/>
      <c r="J42" s="245"/>
      <c r="K42" s="21"/>
      <c r="O42" s="15"/>
      <c r="P42" s="15"/>
      <c r="Q42" s="15"/>
    </row>
    <row r="43" spans="2:17" ht="19.5" customHeight="1">
      <c r="B43" s="205"/>
      <c r="C43" s="257" t="s">
        <v>10</v>
      </c>
      <c r="D43" s="258"/>
      <c r="E43" s="257" t="s">
        <v>13</v>
      </c>
      <c r="F43" s="259"/>
      <c r="G43" s="126"/>
      <c r="H43" s="208"/>
      <c r="I43" s="207"/>
      <c r="J43" s="206"/>
      <c r="L43" s="114"/>
      <c r="N43" s="82"/>
      <c r="O43" s="115"/>
      <c r="P43" s="190"/>
      <c r="Q43" s="15"/>
    </row>
    <row r="44" spans="1:17" ht="19.5" customHeight="1" thickBot="1">
      <c r="A44" s="109" t="s">
        <v>138</v>
      </c>
      <c r="B44" s="110" t="s">
        <v>9</v>
      </c>
      <c r="C44" s="209" t="s">
        <v>14</v>
      </c>
      <c r="D44" s="210" t="s">
        <v>12</v>
      </c>
      <c r="E44" s="110" t="s">
        <v>142</v>
      </c>
      <c r="F44" s="111" t="s">
        <v>143</v>
      </c>
      <c r="G44" s="112" t="s">
        <v>105</v>
      </c>
      <c r="H44" s="113" t="s">
        <v>144</v>
      </c>
      <c r="I44" s="254" t="s">
        <v>121</v>
      </c>
      <c r="J44" s="255"/>
      <c r="L44" s="114"/>
      <c r="M44" s="117"/>
      <c r="O44" s="15"/>
      <c r="P44" s="15"/>
      <c r="Q44" s="15"/>
    </row>
    <row r="45" spans="1:15" ht="19.5" customHeight="1" thickBot="1">
      <c r="A45" s="51" t="s">
        <v>15</v>
      </c>
      <c r="B45" s="48"/>
      <c r="C45" s="48"/>
      <c r="D45" s="212"/>
      <c r="E45" s="48"/>
      <c r="F45" s="49"/>
      <c r="G45" s="47" t="s">
        <v>106</v>
      </c>
      <c r="H45" s="116" t="s">
        <v>99</v>
      </c>
      <c r="I45" s="254" t="s">
        <v>122</v>
      </c>
      <c r="J45" s="256"/>
      <c r="L45" s="114"/>
      <c r="M45" s="117"/>
      <c r="O45" s="118"/>
    </row>
    <row r="46" spans="1:13" ht="19.5" customHeight="1" thickBot="1">
      <c r="A46" s="51" t="s">
        <v>107</v>
      </c>
      <c r="B46" s="48"/>
      <c r="C46" s="48"/>
      <c r="D46" s="211"/>
      <c r="E46" s="48"/>
      <c r="F46" s="185"/>
      <c r="G46" s="47" t="s">
        <v>99</v>
      </c>
      <c r="H46" s="116" t="s">
        <v>15</v>
      </c>
      <c r="I46" s="254" t="s">
        <v>123</v>
      </c>
      <c r="J46" s="256"/>
      <c r="K46" s="124"/>
      <c r="L46" s="125"/>
      <c r="M46" s="117"/>
    </row>
    <row r="47" spans="1:11" ht="19.5" customHeight="1" thickBot="1">
      <c r="A47" s="119"/>
      <c r="B47" s="120"/>
      <c r="C47" s="120"/>
      <c r="D47" s="121"/>
      <c r="E47" s="120"/>
      <c r="F47" s="183" t="s">
        <v>145</v>
      </c>
      <c r="G47" s="47" t="s">
        <v>99</v>
      </c>
      <c r="H47" s="227" t="s">
        <v>11</v>
      </c>
      <c r="I47" s="122"/>
      <c r="J47" s="123"/>
      <c r="K47" s="21"/>
    </row>
    <row r="48" spans="1:11" ht="19.5" customHeight="1" thickBot="1">
      <c r="A48" s="126"/>
      <c r="B48" s="127" t="s">
        <v>87</v>
      </c>
      <c r="C48" s="128"/>
      <c r="D48" s="128"/>
      <c r="E48" s="189"/>
      <c r="F48" s="339" t="s">
        <v>30</v>
      </c>
      <c r="G48" s="340"/>
      <c r="H48" s="340"/>
      <c r="I48" s="341"/>
      <c r="J48" s="342"/>
      <c r="K48" s="21"/>
    </row>
    <row r="49" spans="1:11" ht="19.5" customHeight="1" thickBot="1">
      <c r="A49" s="129" t="s">
        <v>138</v>
      </c>
      <c r="B49" s="130" t="s">
        <v>54</v>
      </c>
      <c r="C49" s="173" t="s">
        <v>118</v>
      </c>
      <c r="D49" s="174" t="s">
        <v>119</v>
      </c>
      <c r="E49" s="174" t="s">
        <v>120</v>
      </c>
      <c r="F49" s="109" t="s">
        <v>147</v>
      </c>
      <c r="G49" s="16" t="s">
        <v>148</v>
      </c>
      <c r="H49" s="186" t="s">
        <v>124</v>
      </c>
      <c r="I49" s="183" t="s">
        <v>149</v>
      </c>
      <c r="J49" s="131" t="s">
        <v>125</v>
      </c>
      <c r="K49" s="21"/>
    </row>
    <row r="50" spans="1:11" ht="19.5" customHeight="1" thickBot="1">
      <c r="A50" s="52"/>
      <c r="B50" s="229"/>
      <c r="C50" s="227" t="s">
        <v>98</v>
      </c>
      <c r="D50" s="227" t="s">
        <v>98</v>
      </c>
      <c r="E50" s="58" t="s">
        <v>11</v>
      </c>
      <c r="F50" s="51"/>
      <c r="G50" s="234" t="s">
        <v>15</v>
      </c>
      <c r="H50" s="50"/>
      <c r="I50" s="132" t="s">
        <v>99</v>
      </c>
      <c r="J50" s="77"/>
      <c r="K50" s="21"/>
    </row>
    <row r="51" spans="1:11" ht="19.5" customHeight="1" thickBot="1">
      <c r="A51" s="53"/>
      <c r="B51" s="230"/>
      <c r="C51" s="227" t="s">
        <v>98</v>
      </c>
      <c r="D51" s="227" t="s">
        <v>106</v>
      </c>
      <c r="E51" s="58" t="s">
        <v>11</v>
      </c>
      <c r="F51" s="51"/>
      <c r="G51" s="235" t="s">
        <v>15</v>
      </c>
      <c r="H51" s="50"/>
      <c r="I51" s="132" t="s">
        <v>101</v>
      </c>
      <c r="J51" s="77"/>
      <c r="K51" s="21"/>
    </row>
    <row r="52" spans="1:11" ht="19.5" customHeight="1" thickBot="1">
      <c r="A52" s="52"/>
      <c r="B52" s="231"/>
      <c r="C52" s="227" t="s">
        <v>102</v>
      </c>
      <c r="D52" s="227" t="s">
        <v>98</v>
      </c>
      <c r="E52" s="58" t="s">
        <v>11</v>
      </c>
      <c r="F52" s="51"/>
      <c r="G52" s="234" t="s">
        <v>15</v>
      </c>
      <c r="H52" s="188"/>
      <c r="I52" s="132" t="s">
        <v>98</v>
      </c>
      <c r="J52" s="77" t="s">
        <v>15</v>
      </c>
      <c r="K52" s="21"/>
    </row>
    <row r="53" spans="1:11" ht="19.5" customHeight="1" thickBot="1">
      <c r="A53" s="133"/>
      <c r="B53" s="134" t="s">
        <v>145</v>
      </c>
      <c r="C53" s="58" t="s">
        <v>11</v>
      </c>
      <c r="D53" s="59" t="s">
        <v>11</v>
      </c>
      <c r="E53" s="58" t="s">
        <v>11</v>
      </c>
      <c r="F53" s="135"/>
      <c r="G53" s="136"/>
      <c r="H53" s="183" t="s">
        <v>145</v>
      </c>
      <c r="I53" s="187" t="s">
        <v>11</v>
      </c>
      <c r="J53" s="78" t="s">
        <v>15</v>
      </c>
      <c r="K53" s="21"/>
    </row>
    <row r="54" spans="1:11" s="140" customFormat="1" ht="19.5" customHeight="1">
      <c r="A54" s="137" t="s">
        <v>111</v>
      </c>
      <c r="B54" s="298"/>
      <c r="C54" s="332"/>
      <c r="D54" s="332"/>
      <c r="E54" s="332"/>
      <c r="F54" s="332"/>
      <c r="G54" s="332"/>
      <c r="H54" s="332"/>
      <c r="I54" s="332"/>
      <c r="J54" s="332"/>
      <c r="K54" s="139"/>
    </row>
    <row r="55" spans="1:10" ht="19.5" customHeight="1">
      <c r="A55" s="138"/>
      <c r="B55" s="333"/>
      <c r="C55" s="333"/>
      <c r="D55" s="333"/>
      <c r="E55" s="333"/>
      <c r="F55" s="333"/>
      <c r="G55" s="333"/>
      <c r="H55" s="333"/>
      <c r="I55" s="333"/>
      <c r="J55" s="333"/>
    </row>
    <row r="56" spans="1:10" ht="19.5" customHeight="1">
      <c r="A56" s="141"/>
      <c r="B56" s="334"/>
      <c r="C56" s="334"/>
      <c r="D56" s="334"/>
      <c r="E56" s="334"/>
      <c r="F56" s="334"/>
      <c r="G56" s="334"/>
      <c r="H56" s="334"/>
      <c r="I56" s="334"/>
      <c r="J56" s="334"/>
    </row>
    <row r="57" spans="1:10" ht="19.5" customHeight="1">
      <c r="A57" s="142" t="s">
        <v>108</v>
      </c>
      <c r="B57" s="335"/>
      <c r="C57" s="237"/>
      <c r="D57" s="237"/>
      <c r="E57" s="237"/>
      <c r="F57" s="142" t="s">
        <v>110</v>
      </c>
      <c r="G57" s="337"/>
      <c r="H57" s="237"/>
      <c r="I57" s="237"/>
      <c r="J57" s="237"/>
    </row>
    <row r="58" spans="1:10" ht="19.5" customHeight="1">
      <c r="A58" s="142" t="s">
        <v>126</v>
      </c>
      <c r="B58" s="335"/>
      <c r="C58" s="237"/>
      <c r="D58" s="237"/>
      <c r="E58" s="237"/>
      <c r="F58" s="142" t="s">
        <v>126</v>
      </c>
      <c r="G58" s="338"/>
      <c r="H58" s="237"/>
      <c r="I58" s="237"/>
      <c r="J58" s="237"/>
    </row>
    <row r="59" spans="1:11" s="176" customFormat="1" ht="19.5" customHeight="1">
      <c r="A59" s="7" t="s">
        <v>109</v>
      </c>
      <c r="B59" s="336"/>
      <c r="C59" s="237"/>
      <c r="D59" s="237"/>
      <c r="E59" s="237"/>
      <c r="F59" s="142" t="s">
        <v>109</v>
      </c>
      <c r="G59" s="336"/>
      <c r="H59" s="237"/>
      <c r="I59" s="195"/>
      <c r="J59" s="195"/>
      <c r="K59" s="144"/>
    </row>
    <row r="60" spans="1:11" ht="19.5" customHeight="1">
      <c r="A60" s="143"/>
      <c r="B60" s="144"/>
      <c r="C60" s="145" t="s">
        <v>127</v>
      </c>
      <c r="D60" s="1"/>
      <c r="E60" s="146"/>
      <c r="F60" s="144"/>
      <c r="G60" s="147" t="s">
        <v>27</v>
      </c>
      <c r="H60" s="1"/>
      <c r="I60" s="148"/>
      <c r="J60" s="149"/>
      <c r="K60" s="98"/>
    </row>
    <row r="61" spans="1:11" ht="19.5" customHeight="1">
      <c r="A61" s="152"/>
      <c r="B61" s="153"/>
      <c r="C61" s="153"/>
      <c r="D61" s="153"/>
      <c r="E61" s="75"/>
      <c r="F61" s="155"/>
      <c r="G61" s="156"/>
      <c r="H61" s="154"/>
      <c r="I61" s="154"/>
      <c r="J61" s="154"/>
      <c r="K61" s="98"/>
    </row>
    <row r="62" spans="1:11" ht="19.5" customHeight="1">
      <c r="A62" s="152"/>
      <c r="B62" s="157"/>
      <c r="C62" s="157"/>
      <c r="D62" s="157"/>
      <c r="E62" s="158"/>
      <c r="F62" s="159"/>
      <c r="G62" s="154"/>
      <c r="H62" s="154"/>
      <c r="I62" s="154"/>
      <c r="J62" s="154"/>
      <c r="K62" s="98"/>
    </row>
    <row r="63" spans="1:11" ht="12.75" customHeight="1">
      <c r="A63" s="15"/>
      <c r="B63" s="15"/>
      <c r="C63" s="15"/>
      <c r="D63" s="15"/>
      <c r="E63" s="15"/>
      <c r="F63" s="15"/>
      <c r="G63" s="160"/>
      <c r="H63" s="160"/>
      <c r="I63" s="160"/>
      <c r="J63" s="160"/>
      <c r="K63" s="98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89" ht="12">
      <c r="A89" t="s">
        <v>112</v>
      </c>
    </row>
    <row r="90" ht="12">
      <c r="A90" t="s">
        <v>31</v>
      </c>
    </row>
    <row r="91" ht="12">
      <c r="A91" t="s">
        <v>113</v>
      </c>
    </row>
    <row r="92" ht="12">
      <c r="A92" t="s">
        <v>32</v>
      </c>
    </row>
    <row r="93" ht="12">
      <c r="A93" t="s">
        <v>129</v>
      </c>
    </row>
    <row r="94" ht="12">
      <c r="A94" t="s">
        <v>33</v>
      </c>
    </row>
    <row r="95" ht="12">
      <c r="A95" t="s">
        <v>114</v>
      </c>
    </row>
    <row r="96" ht="12">
      <c r="A96" t="s">
        <v>115</v>
      </c>
    </row>
  </sheetData>
  <mergeCells count="88">
    <mergeCell ref="F48:J48"/>
    <mergeCell ref="B54:J56"/>
    <mergeCell ref="B59:E59"/>
    <mergeCell ref="G59:H59"/>
    <mergeCell ref="B9:C9"/>
    <mergeCell ref="F9:G9"/>
    <mergeCell ref="D12:E12"/>
    <mergeCell ref="A20:B21"/>
    <mergeCell ref="C43:D43"/>
    <mergeCell ref="E43:F43"/>
    <mergeCell ref="B6:C6"/>
    <mergeCell ref="I6:J6"/>
    <mergeCell ref="B7:C7"/>
    <mergeCell ref="I7:J7"/>
    <mergeCell ref="B8:C8"/>
    <mergeCell ref="I8:J8"/>
    <mergeCell ref="B2:C2"/>
    <mergeCell ref="F2:J2"/>
    <mergeCell ref="B3:C3"/>
    <mergeCell ref="B4:C4"/>
    <mergeCell ref="I4:J4"/>
    <mergeCell ref="B5:C5"/>
    <mergeCell ref="I5:J5"/>
    <mergeCell ref="A42:J42"/>
    <mergeCell ref="A35:B35"/>
    <mergeCell ref="I44:J44"/>
    <mergeCell ref="I45:J45"/>
    <mergeCell ref="I46:J46"/>
    <mergeCell ref="A33:B33"/>
    <mergeCell ref="E33:F33"/>
    <mergeCell ref="I33:J33"/>
    <mergeCell ref="A34:B34"/>
    <mergeCell ref="E34:F34"/>
    <mergeCell ref="A30:B30"/>
    <mergeCell ref="E30:F30"/>
    <mergeCell ref="I30:J30"/>
    <mergeCell ref="I34:J34"/>
    <mergeCell ref="A31:B31"/>
    <mergeCell ref="E31:F31"/>
    <mergeCell ref="I31:J31"/>
    <mergeCell ref="A32:B32"/>
    <mergeCell ref="E32:F32"/>
    <mergeCell ref="I32:J32"/>
    <mergeCell ref="A28:B28"/>
    <mergeCell ref="E28:F28"/>
    <mergeCell ref="I28:J28"/>
    <mergeCell ref="A29:B29"/>
    <mergeCell ref="E29:F29"/>
    <mergeCell ref="I29:J29"/>
    <mergeCell ref="A26:B26"/>
    <mergeCell ref="E26:F26"/>
    <mergeCell ref="I26:J26"/>
    <mergeCell ref="A27:B27"/>
    <mergeCell ref="E27:F27"/>
    <mergeCell ref="I27:J27"/>
    <mergeCell ref="A19:J19"/>
    <mergeCell ref="A23:B23"/>
    <mergeCell ref="A22:B22"/>
    <mergeCell ref="E22:F22"/>
    <mergeCell ref="I22:J22"/>
    <mergeCell ref="E23:F23"/>
    <mergeCell ref="I23:J23"/>
    <mergeCell ref="A16:C16"/>
    <mergeCell ref="F16:F17"/>
    <mergeCell ref="I16:J16"/>
    <mergeCell ref="D17:E17"/>
    <mergeCell ref="I17:J17"/>
    <mergeCell ref="I13:J14"/>
    <mergeCell ref="G14:H14"/>
    <mergeCell ref="C14:C15"/>
    <mergeCell ref="I15:J15"/>
    <mergeCell ref="B58:E58"/>
    <mergeCell ref="G58:J58"/>
    <mergeCell ref="B57:E57"/>
    <mergeCell ref="G57:J57"/>
    <mergeCell ref="A24:B24"/>
    <mergeCell ref="E24:F24"/>
    <mergeCell ref="I24:J24"/>
    <mergeCell ref="A25:B25"/>
    <mergeCell ref="E25:F25"/>
    <mergeCell ref="I25:J25"/>
    <mergeCell ref="A10:C10"/>
    <mergeCell ref="D10:J10"/>
    <mergeCell ref="G11:H11"/>
    <mergeCell ref="I11:J11"/>
    <mergeCell ref="F12:F13"/>
    <mergeCell ref="I12:J12"/>
    <mergeCell ref="D13:E13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60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VT&amp;R&amp;"Arial,Bold"T308T245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75" zoomScaleNormal="75" workbookViewId="0" topLeftCell="A1">
      <selection activeCell="O21" sqref="O21"/>
    </sheetView>
  </sheetViews>
  <sheetFormatPr defaultColWidth="8.8515625" defaultRowHeight="12.75"/>
  <cols>
    <col min="1" max="2" width="8.8515625" style="0" customWidth="1"/>
    <col min="3" max="3" width="31.421875" style="0" customWidth="1"/>
    <col min="4" max="4" width="30.00390625" style="0" customWidth="1"/>
  </cols>
  <sheetData>
    <row r="1" spans="3:4" ht="12">
      <c r="C1" s="60"/>
      <c r="D1" s="60"/>
    </row>
    <row r="2" spans="1:4" ht="16.5">
      <c r="A2" s="61" t="s">
        <v>0</v>
      </c>
      <c r="C2" s="60"/>
      <c r="D2" s="60"/>
    </row>
    <row r="3" spans="1:4" ht="16.5">
      <c r="A3" s="61"/>
      <c r="C3" s="60"/>
      <c r="D3" s="60"/>
    </row>
    <row r="4" spans="1:5" ht="16.5">
      <c r="A4" s="343" t="s">
        <v>1</v>
      </c>
      <c r="B4" s="343"/>
      <c r="C4" s="343"/>
      <c r="D4" s="343"/>
      <c r="E4" s="343"/>
    </row>
    <row r="5" spans="1:4" ht="16.5">
      <c r="A5" s="61"/>
      <c r="C5" s="60"/>
      <c r="D5" s="60"/>
    </row>
    <row r="6" spans="3:4" ht="12">
      <c r="C6" s="60"/>
      <c r="D6" s="60"/>
    </row>
    <row r="7" spans="3:4" ht="15.75" thickBot="1">
      <c r="C7" s="62"/>
      <c r="D7" s="62"/>
    </row>
    <row r="8" spans="3:4" ht="15.75" thickBot="1">
      <c r="C8" s="63" t="s">
        <v>2</v>
      </c>
      <c r="D8" s="64" t="s">
        <v>3</v>
      </c>
    </row>
    <row r="9" spans="3:4" ht="15">
      <c r="C9" s="65">
        <v>0.001</v>
      </c>
      <c r="D9" s="66" t="s">
        <v>4</v>
      </c>
    </row>
    <row r="10" spans="3:4" ht="15">
      <c r="C10" s="67">
        <v>200</v>
      </c>
      <c r="D10" s="68">
        <v>5.56</v>
      </c>
    </row>
    <row r="11" spans="3:4" ht="15">
      <c r="C11" s="69">
        <v>214</v>
      </c>
      <c r="D11" s="70">
        <v>5</v>
      </c>
    </row>
    <row r="12" spans="3:4" ht="15">
      <c r="C12" s="69">
        <v>226</v>
      </c>
      <c r="D12" s="70">
        <v>4.55</v>
      </c>
    </row>
    <row r="13" spans="3:4" ht="15">
      <c r="C13" s="69">
        <v>238</v>
      </c>
      <c r="D13" s="70">
        <v>4.17</v>
      </c>
    </row>
    <row r="14" spans="3:4" ht="15">
      <c r="C14" s="69">
        <v>251</v>
      </c>
      <c r="D14" s="70">
        <v>3.85</v>
      </c>
    </row>
    <row r="15" spans="3:4" ht="15">
      <c r="C15" s="69">
        <v>265</v>
      </c>
      <c r="D15" s="70">
        <v>3.57</v>
      </c>
    </row>
    <row r="16" spans="3:4" ht="15">
      <c r="C16" s="69">
        <v>277</v>
      </c>
      <c r="D16" s="70">
        <v>3.33</v>
      </c>
    </row>
    <row r="17" spans="3:4" ht="15">
      <c r="C17" s="69">
        <v>290</v>
      </c>
      <c r="D17" s="70">
        <v>3.03</v>
      </c>
    </row>
    <row r="18" spans="3:4" ht="15">
      <c r="C18" s="69">
        <v>302</v>
      </c>
      <c r="D18" s="70">
        <v>2.78</v>
      </c>
    </row>
    <row r="19" spans="3:4" ht="15">
      <c r="C19" s="69">
        <v>317</v>
      </c>
      <c r="D19" s="70">
        <v>2.5</v>
      </c>
    </row>
    <row r="20" spans="3:4" ht="15">
      <c r="C20" s="69">
        <v>329</v>
      </c>
      <c r="D20" s="70">
        <v>2.27</v>
      </c>
    </row>
    <row r="21" spans="3:4" ht="15">
      <c r="C21" s="69">
        <v>341</v>
      </c>
      <c r="D21" s="70">
        <v>2.08</v>
      </c>
    </row>
    <row r="22" spans="3:4" ht="15">
      <c r="C22" s="69">
        <v>354</v>
      </c>
      <c r="D22" s="70">
        <v>1.92</v>
      </c>
    </row>
    <row r="23" spans="3:4" ht="15">
      <c r="C23" s="69">
        <v>368</v>
      </c>
      <c r="D23" s="70">
        <v>1.79</v>
      </c>
    </row>
    <row r="24" spans="3:4" ht="15">
      <c r="C24" s="69">
        <v>380</v>
      </c>
      <c r="D24" s="70">
        <v>1.67</v>
      </c>
    </row>
    <row r="25" spans="3:4" ht="15">
      <c r="C25" s="69">
        <v>393</v>
      </c>
      <c r="D25" s="70">
        <v>1.56</v>
      </c>
    </row>
    <row r="26" spans="3:4" ht="15">
      <c r="C26" s="69">
        <v>406</v>
      </c>
      <c r="D26" s="70">
        <v>1.47</v>
      </c>
    </row>
    <row r="27" spans="3:4" ht="15">
      <c r="C27" s="69">
        <v>421</v>
      </c>
      <c r="D27" s="70">
        <v>1.39</v>
      </c>
    </row>
    <row r="28" spans="3:4" ht="15">
      <c r="C28" s="69">
        <v>432</v>
      </c>
      <c r="D28" s="70">
        <v>1.32</v>
      </c>
    </row>
    <row r="29" spans="3:4" ht="15">
      <c r="C29" s="69">
        <v>444</v>
      </c>
      <c r="D29" s="70">
        <v>1.25</v>
      </c>
    </row>
    <row r="30" spans="3:4" ht="15">
      <c r="C30" s="69">
        <v>457</v>
      </c>
      <c r="D30" s="70">
        <v>1.19</v>
      </c>
    </row>
    <row r="31" spans="3:4" ht="15">
      <c r="C31" s="69">
        <v>471</v>
      </c>
      <c r="D31" s="70">
        <v>1.14</v>
      </c>
    </row>
    <row r="32" spans="3:4" ht="15">
      <c r="C32" s="69">
        <v>483</v>
      </c>
      <c r="D32" s="70">
        <v>1.09</v>
      </c>
    </row>
    <row r="33" spans="3:4" ht="15">
      <c r="C33" s="69">
        <v>496</v>
      </c>
      <c r="D33" s="70">
        <v>1.04</v>
      </c>
    </row>
    <row r="34" spans="3:4" ht="15">
      <c r="C34" s="69">
        <v>509</v>
      </c>
      <c r="D34" s="70">
        <v>1</v>
      </c>
    </row>
    <row r="35" spans="3:4" ht="15">
      <c r="C35" s="69">
        <v>523</v>
      </c>
      <c r="D35" s="70">
        <v>0.96</v>
      </c>
    </row>
    <row r="36" spans="3:4" ht="15">
      <c r="C36" s="69">
        <v>536</v>
      </c>
      <c r="D36" s="70">
        <v>0.93</v>
      </c>
    </row>
    <row r="37" spans="3:4" ht="15">
      <c r="C37" s="69">
        <v>547</v>
      </c>
      <c r="D37" s="70">
        <v>0.89</v>
      </c>
    </row>
    <row r="38" spans="3:4" ht="15">
      <c r="C38" s="69">
        <v>560</v>
      </c>
      <c r="D38" s="70">
        <v>0.86</v>
      </c>
    </row>
    <row r="39" spans="3:4" ht="15">
      <c r="C39" s="69">
        <v>574</v>
      </c>
      <c r="D39" s="70">
        <v>0.83</v>
      </c>
    </row>
    <row r="40" spans="3:4" ht="15">
      <c r="C40" s="69">
        <v>586</v>
      </c>
      <c r="D40" s="70">
        <v>0.81</v>
      </c>
    </row>
    <row r="41" spans="3:4" ht="15">
      <c r="C41" s="69">
        <v>599</v>
      </c>
      <c r="D41" s="70">
        <v>0.78</v>
      </c>
    </row>
    <row r="42" spans="3:4" ht="15">
      <c r="C42" s="69">
        <v>611</v>
      </c>
      <c r="D42" s="70">
        <v>0.76</v>
      </c>
    </row>
    <row r="43" spans="3:4" ht="15.75" thickBot="1">
      <c r="C43" s="71">
        <v>625.001</v>
      </c>
      <c r="D43" s="72" t="s">
        <v>4</v>
      </c>
    </row>
    <row r="44" spans="3:4" ht="15">
      <c r="C44" s="73"/>
      <c r="D44" s="62"/>
    </row>
    <row r="45" spans="3:4" ht="15">
      <c r="C45" s="62"/>
      <c r="D45" s="74"/>
    </row>
    <row r="46" spans="3:4" ht="12">
      <c r="C46" s="60"/>
      <c r="D46" s="60"/>
    </row>
    <row r="47" spans="3:4" ht="12">
      <c r="C47" s="60"/>
      <c r="D47" s="60"/>
    </row>
    <row r="48" spans="3:4" ht="12">
      <c r="C48" s="60"/>
      <c r="D48" s="60"/>
    </row>
  </sheetData>
  <sheetProtection sheet="1" objects="1" scenarios="1"/>
  <mergeCells count="1">
    <mergeCell ref="A4:E4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paperSize="9" scale="98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VT&amp;R&amp;"Arial,Bold"T308T245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Atech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Hamilton</dc:creator>
  <cp:keywords/>
  <dc:description/>
  <cp:lastModifiedBy>Richard Hamilton</cp:lastModifiedBy>
  <cp:lastPrinted>1999-02-23T01:13:15Z</cp:lastPrinted>
  <dcterms:created xsi:type="dcterms:W3CDTF">1998-09-22T20:42:11Z</dcterms:created>
  <dcterms:modified xsi:type="dcterms:W3CDTF">2009-10-22T15:09:35Z</dcterms:modified>
  <cp:category/>
  <cp:version/>
  <cp:contentType/>
  <cp:contentStatus/>
</cp:coreProperties>
</file>